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HAU 2\Important_Doc\2021-2022\DANH SACH_DIEM\"/>
    </mc:Choice>
  </mc:AlternateContent>
  <bookViews>
    <workbookView xWindow="-270" yWindow="15" windowWidth="15480" windowHeight="9270" firstSheet="7" activeTab="18"/>
  </bookViews>
  <sheets>
    <sheet name="BÌA" sheetId="1" r:id="rId1"/>
    <sheet name="HD" sheetId="3" r:id="rId2"/>
    <sheet name="DS" sheetId="18" r:id="rId3"/>
    <sheet name="M_L" sheetId="2" r:id="rId4"/>
    <sheet name="M1" sheetId="4" r:id="rId5"/>
    <sheet name="M2" sheetId="5" r:id="rId6"/>
    <sheet name="M3" sheetId="6" r:id="rId7"/>
    <sheet name="M4" sheetId="7" r:id="rId8"/>
    <sheet name="M5" sheetId="8" r:id="rId9"/>
    <sheet name="M6" sheetId="9" r:id="rId10"/>
    <sheet name="M7" sheetId="10" r:id="rId11"/>
    <sheet name="M8" sheetId="11" r:id="rId12"/>
    <sheet name="M9" sheetId="12" r:id="rId13"/>
    <sheet name="M10" sheetId="13" r:id="rId14"/>
    <sheet name="M11" sheetId="14" r:id="rId15"/>
    <sheet name="M12" sheetId="15" r:id="rId16"/>
    <sheet name="M13" sheetId="16" r:id="rId17"/>
    <sheet name="TH1" sheetId="17" r:id="rId18"/>
    <sheet name="TH2" sheetId="21" r:id="rId19"/>
    <sheet name="THCN" sheetId="20" r:id="rId20"/>
  </sheets>
  <definedNames>
    <definedName name="_xlnm._FilterDatabase" localSheetId="3" hidden="1">M_L!$J$3:$P$14</definedName>
    <definedName name="_xlnm._FilterDatabase" localSheetId="5" hidden="1">'M2'!#REF!</definedName>
    <definedName name="Z_E68D9D97_1862_4956_AC88_DC3F0C392D77_.wvu.FilterData" localSheetId="3" hidden="1">M_L!$J$3:$P$14</definedName>
    <definedName name="Z_E68D9D97_1862_4956_AC88_DC3F0C392D77_.wvu.FilterData" localSheetId="5" hidden="1">'M2'!#REF!</definedName>
  </definedNames>
  <calcPr calcId="162913"/>
  <customWorkbookViews>
    <customWorkbookView name="Windows User - Personal View" guid="{E68D9D97-1862-4956-AC88-DC3F0C392D77}" mergeInterval="0" personalView="1" maximized="1" windowWidth="1362" windowHeight="597" activeSheetId="17"/>
  </customWorkbookViews>
</workbook>
</file>

<file path=xl/calcChain.xml><?xml version="1.0" encoding="utf-8"?>
<calcChain xmlns="http://schemas.openxmlformats.org/spreadsheetml/2006/main">
  <c r="V25" i="20" l="1"/>
  <c r="V40" i="21"/>
  <c r="V32" i="21"/>
  <c r="V24" i="21"/>
  <c r="V42" i="17"/>
  <c r="V38" i="17"/>
  <c r="V30" i="17"/>
  <c r="V22" i="17"/>
  <c r="AK44" i="16"/>
  <c r="AK43" i="16"/>
  <c r="AK42" i="16"/>
  <c r="AK41" i="16"/>
  <c r="AK40" i="16"/>
  <c r="AK39" i="16"/>
  <c r="AK38" i="16"/>
  <c r="AK37" i="16"/>
  <c r="AK36" i="16"/>
  <c r="AK35" i="16"/>
  <c r="AK34" i="16"/>
  <c r="AK33" i="16"/>
  <c r="AK32" i="16"/>
  <c r="AK31" i="16"/>
  <c r="AK30" i="16"/>
  <c r="AK29" i="16"/>
  <c r="AK28" i="16"/>
  <c r="AK27" i="16"/>
  <c r="AK26" i="16"/>
  <c r="AK25" i="16"/>
  <c r="AK24" i="16"/>
  <c r="AK23" i="16"/>
  <c r="AK22" i="16"/>
  <c r="AK21" i="16"/>
  <c r="AK20" i="16"/>
  <c r="AK19" i="16"/>
  <c r="AK44" i="14"/>
  <c r="AK43" i="14"/>
  <c r="AK42" i="14"/>
  <c r="AK41" i="14"/>
  <c r="AK40" i="14"/>
  <c r="AK39" i="14"/>
  <c r="AK38" i="14"/>
  <c r="AK37" i="14"/>
  <c r="AK36" i="14"/>
  <c r="AK35" i="14"/>
  <c r="AK34" i="14"/>
  <c r="AK33" i="14"/>
  <c r="AK32" i="14"/>
  <c r="AK31" i="14"/>
  <c r="AK30" i="14"/>
  <c r="AK29" i="14"/>
  <c r="AK28" i="14"/>
  <c r="AK27" i="14"/>
  <c r="AK26" i="14"/>
  <c r="AK25" i="14"/>
  <c r="AK24" i="14"/>
  <c r="AK23" i="14"/>
  <c r="AK22" i="14"/>
  <c r="AK21" i="14"/>
  <c r="AK19" i="14"/>
  <c r="AK44" i="13"/>
  <c r="AK43" i="13"/>
  <c r="AK42" i="13"/>
  <c r="AK41" i="13"/>
  <c r="AK40" i="13"/>
  <c r="AK39" i="13"/>
  <c r="AK38" i="13"/>
  <c r="AK37" i="13"/>
  <c r="AK36" i="13"/>
  <c r="AK35" i="13"/>
  <c r="AK34" i="13"/>
  <c r="AK33" i="13"/>
  <c r="AK32" i="13"/>
  <c r="AK31" i="13"/>
  <c r="AK30" i="13"/>
  <c r="AK29" i="13"/>
  <c r="AK28" i="13"/>
  <c r="AK27" i="13"/>
  <c r="AK26" i="13"/>
  <c r="AK25" i="13"/>
  <c r="AK24" i="13"/>
  <c r="AK23" i="13"/>
  <c r="AK22" i="13"/>
  <c r="AK21" i="13"/>
  <c r="AK20" i="13"/>
  <c r="AK19" i="13"/>
  <c r="AK44" i="12"/>
  <c r="AK43" i="12"/>
  <c r="AK42" i="12"/>
  <c r="AK41" i="12"/>
  <c r="AK40" i="12"/>
  <c r="AK39" i="12"/>
  <c r="AK38" i="12"/>
  <c r="AK37" i="12"/>
  <c r="AK36" i="12"/>
  <c r="AK35" i="12"/>
  <c r="AK34" i="12"/>
  <c r="AK33" i="12"/>
  <c r="AK32" i="12"/>
  <c r="AK31" i="12"/>
  <c r="AK30" i="12"/>
  <c r="AK29" i="12"/>
  <c r="AK28" i="12"/>
  <c r="AK27" i="12"/>
  <c r="AK26" i="12"/>
  <c r="AK25" i="12"/>
  <c r="AK24" i="12"/>
  <c r="AK23" i="12"/>
  <c r="AK22" i="12"/>
  <c r="AK21" i="12"/>
  <c r="AK20" i="12"/>
  <c r="AK19" i="12"/>
  <c r="AK44" i="11"/>
  <c r="AK43" i="11"/>
  <c r="AK42" i="11"/>
  <c r="AK41" i="11"/>
  <c r="AK40" i="11"/>
  <c r="AK39" i="11"/>
  <c r="AK38" i="11"/>
  <c r="AK37" i="11"/>
  <c r="AK36" i="11"/>
  <c r="AK35" i="11"/>
  <c r="AK34" i="11"/>
  <c r="AK33" i="11"/>
  <c r="AK32" i="11"/>
  <c r="AK31" i="11"/>
  <c r="AK30" i="11"/>
  <c r="AK29" i="11"/>
  <c r="AK28" i="11"/>
  <c r="AK27" i="11"/>
  <c r="AK26" i="11"/>
  <c r="AK25" i="11"/>
  <c r="AK24" i="11"/>
  <c r="AK23" i="11"/>
  <c r="AK22" i="11"/>
  <c r="AK21" i="11"/>
  <c r="AK20" i="11"/>
  <c r="AK19" i="11"/>
  <c r="AK44" i="10"/>
  <c r="AK43" i="10"/>
  <c r="AK42" i="10"/>
  <c r="AK41" i="10"/>
  <c r="AK40" i="10"/>
  <c r="AK39" i="10"/>
  <c r="AK38" i="10"/>
  <c r="AK37" i="10"/>
  <c r="AK36" i="10"/>
  <c r="AK35" i="10"/>
  <c r="AK34" i="10"/>
  <c r="AK33" i="10"/>
  <c r="AK32" i="10"/>
  <c r="AK31" i="10"/>
  <c r="AK30" i="10"/>
  <c r="AK29" i="10"/>
  <c r="AK28" i="10"/>
  <c r="AK27" i="10"/>
  <c r="AK26" i="10"/>
  <c r="AK25" i="10"/>
  <c r="AK24" i="10"/>
  <c r="AK23" i="10"/>
  <c r="AK22" i="10"/>
  <c r="AK21" i="10"/>
  <c r="AK20" i="10"/>
  <c r="AK19" i="10"/>
  <c r="AK44" i="9"/>
  <c r="AK43" i="9"/>
  <c r="AK42" i="9"/>
  <c r="AK41" i="9"/>
  <c r="AK40" i="9"/>
  <c r="AK39" i="9"/>
  <c r="AK38" i="9"/>
  <c r="AK37" i="9"/>
  <c r="AK36" i="9"/>
  <c r="AK35" i="9"/>
  <c r="AK34" i="9"/>
  <c r="AK33" i="9"/>
  <c r="AK32" i="9"/>
  <c r="AK31" i="9"/>
  <c r="AK30" i="9"/>
  <c r="AK29" i="9"/>
  <c r="AK28" i="9"/>
  <c r="AK27" i="9"/>
  <c r="AK26" i="9"/>
  <c r="AK25" i="9"/>
  <c r="AK24" i="9"/>
  <c r="AK23" i="9"/>
  <c r="AK22" i="9"/>
  <c r="AK21" i="9"/>
  <c r="AK20" i="9"/>
  <c r="AK19" i="9"/>
  <c r="AK44" i="8"/>
  <c r="AK43" i="8"/>
  <c r="AK42" i="8"/>
  <c r="AK41" i="8"/>
  <c r="AK40" i="8"/>
  <c r="AK39" i="8"/>
  <c r="AK38" i="8"/>
  <c r="AK37" i="8"/>
  <c r="AK36" i="8"/>
  <c r="AK35" i="8"/>
  <c r="AK34" i="8"/>
  <c r="AK33" i="8"/>
  <c r="AK32" i="8"/>
  <c r="AK31" i="8"/>
  <c r="AK30" i="8"/>
  <c r="AK29" i="8"/>
  <c r="AK28" i="8"/>
  <c r="AK27" i="8"/>
  <c r="AK26" i="8"/>
  <c r="AK25" i="8"/>
  <c r="AK24" i="8"/>
  <c r="AK23" i="8"/>
  <c r="AK22" i="8"/>
  <c r="AK21" i="8"/>
  <c r="AK20" i="8"/>
  <c r="AK19" i="8"/>
  <c r="AK44" i="7"/>
  <c r="AK43" i="7"/>
  <c r="AK42" i="7"/>
  <c r="AK41" i="7"/>
  <c r="AK40" i="7"/>
  <c r="AK39" i="7"/>
  <c r="AK38" i="7"/>
  <c r="AK37" i="7"/>
  <c r="AK36" i="7"/>
  <c r="AK35" i="7"/>
  <c r="AK34" i="7"/>
  <c r="AK33" i="7"/>
  <c r="AK32" i="7"/>
  <c r="AK31" i="7"/>
  <c r="AK30" i="7"/>
  <c r="AK29" i="7"/>
  <c r="AK28" i="7"/>
  <c r="AK27" i="7"/>
  <c r="AK26" i="7"/>
  <c r="AK25" i="7"/>
  <c r="AK24" i="7"/>
  <c r="AK23" i="7"/>
  <c r="AK22" i="7"/>
  <c r="AK44" i="6"/>
  <c r="AK43" i="6"/>
  <c r="AK42" i="6"/>
  <c r="AK41" i="6"/>
  <c r="AK40" i="6"/>
  <c r="AK39" i="6"/>
  <c r="AK38" i="6"/>
  <c r="AK37" i="6"/>
  <c r="AK36" i="6"/>
  <c r="AK35" i="6"/>
  <c r="AK34" i="6"/>
  <c r="AK33" i="6"/>
  <c r="AK32" i="6"/>
  <c r="AK31" i="6"/>
  <c r="AK30" i="6"/>
  <c r="AK29" i="6"/>
  <c r="AK28" i="6"/>
  <c r="AK27" i="6"/>
  <c r="AK26" i="6"/>
  <c r="AK25" i="6"/>
  <c r="AK24" i="6"/>
  <c r="AK23" i="6"/>
  <c r="AK22" i="6"/>
  <c r="AK21" i="6"/>
  <c r="AK44" i="5"/>
  <c r="AK43" i="5"/>
  <c r="AK42" i="5"/>
  <c r="AK41" i="5"/>
  <c r="AK40" i="5"/>
  <c r="AK39" i="5"/>
  <c r="AK38" i="5"/>
  <c r="AK37" i="5"/>
  <c r="AK36" i="5"/>
  <c r="AK35" i="5"/>
  <c r="AK34" i="5"/>
  <c r="AK33" i="5"/>
  <c r="AK32" i="5"/>
  <c r="AK31" i="5"/>
  <c r="AK30" i="5"/>
  <c r="AK29" i="5"/>
  <c r="AK28" i="5"/>
  <c r="AK27" i="5"/>
  <c r="AK26" i="5"/>
  <c r="AK25" i="5"/>
  <c r="AK24" i="5"/>
  <c r="AK23" i="5"/>
  <c r="AK22" i="5"/>
  <c r="AK21" i="5"/>
  <c r="AK42" i="4"/>
  <c r="AK26" i="4"/>
  <c r="AK22" i="4"/>
  <c r="D4" i="1"/>
  <c r="U1" i="17" s="1"/>
  <c r="R44" i="20"/>
  <c r="R43" i="20"/>
  <c r="R42" i="20"/>
  <c r="R41" i="20"/>
  <c r="R40" i="20"/>
  <c r="R39" i="20"/>
  <c r="R38" i="20"/>
  <c r="R37" i="20"/>
  <c r="R36" i="20"/>
  <c r="R35" i="20"/>
  <c r="R34" i="20"/>
  <c r="R33" i="20"/>
  <c r="R32" i="20"/>
  <c r="R31" i="20"/>
  <c r="R30" i="20"/>
  <c r="R29" i="20"/>
  <c r="R28" i="20"/>
  <c r="R27" i="20"/>
  <c r="R26" i="20"/>
  <c r="R25" i="20"/>
  <c r="R24" i="20"/>
  <c r="R23" i="20"/>
  <c r="R22" i="20"/>
  <c r="R21" i="20"/>
  <c r="R20" i="20"/>
  <c r="R19" i="20"/>
  <c r="R18" i="20"/>
  <c r="R17" i="20"/>
  <c r="R16" i="20"/>
  <c r="R15" i="20"/>
  <c r="R14" i="20"/>
  <c r="R13" i="20"/>
  <c r="R12" i="20"/>
  <c r="R11" i="20"/>
  <c r="R10" i="20"/>
  <c r="R9" i="20"/>
  <c r="R8" i="20"/>
  <c r="R7" i="20"/>
  <c r="R6" i="20"/>
  <c r="R5" i="20"/>
  <c r="C39" i="15"/>
  <c r="U39" i="15"/>
  <c r="AI39" i="15"/>
  <c r="C38" i="15"/>
  <c r="Q38" i="15"/>
  <c r="C37" i="15"/>
  <c r="U37" i="15"/>
  <c r="AI37" i="15"/>
  <c r="C36" i="15"/>
  <c r="Q36" i="15"/>
  <c r="C35" i="15"/>
  <c r="U35" i="15"/>
  <c r="AI35" i="15"/>
  <c r="C34" i="15"/>
  <c r="Q34" i="15"/>
  <c r="C33" i="15"/>
  <c r="U33" i="15"/>
  <c r="AI33" i="15"/>
  <c r="C32" i="15"/>
  <c r="Q32" i="15"/>
  <c r="C31" i="15"/>
  <c r="U31" i="15"/>
  <c r="AI31" i="15"/>
  <c r="C30" i="15"/>
  <c r="Q30" i="15"/>
  <c r="C29" i="15"/>
  <c r="U29" i="15"/>
  <c r="AI29" i="15"/>
  <c r="C28" i="15"/>
  <c r="Q28" i="15"/>
  <c r="C27" i="15"/>
  <c r="U27" i="15"/>
  <c r="AI27" i="15"/>
  <c r="C26" i="15"/>
  <c r="Q26" i="15"/>
  <c r="C25" i="15"/>
  <c r="U25" i="15"/>
  <c r="AI25" i="15"/>
  <c r="C24" i="15"/>
  <c r="Q24" i="15"/>
  <c r="C23" i="15"/>
  <c r="U23" i="15"/>
  <c r="AI23" i="15"/>
  <c r="C22" i="15"/>
  <c r="Q22" i="15"/>
  <c r="C21" i="15"/>
  <c r="U21" i="15"/>
  <c r="AI21" i="15"/>
  <c r="C20" i="15"/>
  <c r="Q20" i="15"/>
  <c r="C19" i="15"/>
  <c r="U19" i="15"/>
  <c r="AI19" i="15"/>
  <c r="C18" i="15"/>
  <c r="Q18" i="15" s="1"/>
  <c r="O18" i="17" s="1"/>
  <c r="C17" i="15"/>
  <c r="U17" i="15"/>
  <c r="AI17" i="15" s="1"/>
  <c r="O17" i="21" s="1"/>
  <c r="C16" i="15"/>
  <c r="Q16" i="15" s="1"/>
  <c r="O16" i="17" s="1"/>
  <c r="C15" i="15"/>
  <c r="U15" i="15" s="1"/>
  <c r="AI15" i="15" s="1"/>
  <c r="C14" i="15"/>
  <c r="Q14" i="15" s="1"/>
  <c r="O14" i="17" s="1"/>
  <c r="C13" i="15"/>
  <c r="U13" i="15" s="1"/>
  <c r="AI13" i="15" s="1"/>
  <c r="O13" i="21" s="1"/>
  <c r="C12" i="15"/>
  <c r="Q12" i="15" s="1"/>
  <c r="O12" i="17" s="1"/>
  <c r="C11" i="15"/>
  <c r="U11" i="15" s="1"/>
  <c r="AI11" i="15" s="1"/>
  <c r="C10" i="15"/>
  <c r="Q10" i="15" s="1"/>
  <c r="O10" i="17" s="1"/>
  <c r="C9" i="15"/>
  <c r="U9" i="15" s="1"/>
  <c r="AI9" i="15" s="1"/>
  <c r="O9" i="21" s="1"/>
  <c r="C8" i="15"/>
  <c r="Q8" i="15" s="1"/>
  <c r="O8" i="17" s="1"/>
  <c r="C7" i="15"/>
  <c r="U7" i="15" s="1"/>
  <c r="AI7" i="15" s="1"/>
  <c r="O7" i="21" s="1"/>
  <c r="C6" i="15"/>
  <c r="Q6" i="15" s="1"/>
  <c r="C5" i="15"/>
  <c r="U5" i="15" s="1"/>
  <c r="AI5" i="15" s="1"/>
  <c r="E3" i="1"/>
  <c r="A1" i="20"/>
  <c r="C44" i="16"/>
  <c r="U44" i="16"/>
  <c r="AI44" i="16"/>
  <c r="C44" i="15"/>
  <c r="Q44" i="15"/>
  <c r="C44" i="14"/>
  <c r="U44" i="14"/>
  <c r="AI44" i="14"/>
  <c r="Q44" i="14"/>
  <c r="C44" i="13"/>
  <c r="U44" i="13"/>
  <c r="AI44" i="13"/>
  <c r="Q44" i="13"/>
  <c r="C44" i="12"/>
  <c r="U44" i="12"/>
  <c r="AI44" i="12"/>
  <c r="Q44" i="12"/>
  <c r="C44" i="11"/>
  <c r="U44" i="11"/>
  <c r="AI44" i="11"/>
  <c r="Q44" i="11"/>
  <c r="C44" i="10"/>
  <c r="U44" i="10"/>
  <c r="AI44" i="10"/>
  <c r="Q44" i="10"/>
  <c r="C44" i="9"/>
  <c r="U44" i="9"/>
  <c r="AI44" i="9"/>
  <c r="Q44" i="9"/>
  <c r="C44" i="8"/>
  <c r="U44" i="8"/>
  <c r="AI44" i="8"/>
  <c r="Q44" i="8"/>
  <c r="C44" i="7"/>
  <c r="U44" i="7"/>
  <c r="AI44" i="7"/>
  <c r="Q44" i="7"/>
  <c r="C44" i="6"/>
  <c r="U44" i="6"/>
  <c r="AI44" i="6"/>
  <c r="Q44" i="6"/>
  <c r="C44" i="5"/>
  <c r="U44" i="5"/>
  <c r="AI44" i="5"/>
  <c r="Q44" i="5"/>
  <c r="C44" i="4"/>
  <c r="U44" i="4"/>
  <c r="AI44" i="4"/>
  <c r="D44" i="21" s="1"/>
  <c r="Q44" i="21" s="1"/>
  <c r="Q44" i="4"/>
  <c r="C43" i="16"/>
  <c r="U43" i="16"/>
  <c r="AI43" i="16"/>
  <c r="Q43" i="16"/>
  <c r="C43" i="15"/>
  <c r="Q43" i="15"/>
  <c r="U43" i="15"/>
  <c r="AI43" i="15"/>
  <c r="C43" i="14"/>
  <c r="C43" i="13"/>
  <c r="C43" i="12"/>
  <c r="C43" i="11"/>
  <c r="C43" i="10"/>
  <c r="C43" i="9"/>
  <c r="C43" i="8"/>
  <c r="C43" i="7"/>
  <c r="C43" i="6"/>
  <c r="C43" i="5"/>
  <c r="C43" i="4"/>
  <c r="C42" i="16"/>
  <c r="C42" i="15"/>
  <c r="C42" i="14"/>
  <c r="U42" i="14"/>
  <c r="AI42" i="14"/>
  <c r="Q42" i="14"/>
  <c r="C42" i="13"/>
  <c r="U42" i="13"/>
  <c r="AI42" i="13"/>
  <c r="Q42" i="13"/>
  <c r="C42" i="12"/>
  <c r="U42" i="12"/>
  <c r="AI42" i="12"/>
  <c r="Q42" i="12"/>
  <c r="C42" i="11"/>
  <c r="U42" i="11"/>
  <c r="AI42" i="11"/>
  <c r="Q42" i="11"/>
  <c r="C42" i="10"/>
  <c r="U42" i="10"/>
  <c r="AI42" i="10"/>
  <c r="Q42" i="10"/>
  <c r="C42" i="9"/>
  <c r="U42" i="9"/>
  <c r="AI42" i="9"/>
  <c r="Q42" i="9"/>
  <c r="C42" i="8"/>
  <c r="U42" i="8"/>
  <c r="AI42" i="8"/>
  <c r="Q42" i="8"/>
  <c r="C42" i="7"/>
  <c r="U42" i="7"/>
  <c r="AI42" i="7"/>
  <c r="Q42" i="7"/>
  <c r="C42" i="6"/>
  <c r="U42" i="6"/>
  <c r="AI42" i="6"/>
  <c r="Q42" i="6"/>
  <c r="C42" i="5"/>
  <c r="U42" i="5"/>
  <c r="AI42" i="5"/>
  <c r="Q42" i="5"/>
  <c r="C42" i="4"/>
  <c r="U42" i="4"/>
  <c r="AI42" i="4"/>
  <c r="Q42" i="4"/>
  <c r="C41" i="16"/>
  <c r="U41" i="16"/>
  <c r="AI41" i="16"/>
  <c r="Q41" i="16"/>
  <c r="C41" i="15"/>
  <c r="Q41" i="15"/>
  <c r="U41" i="15"/>
  <c r="AI41" i="15"/>
  <c r="C41" i="14"/>
  <c r="C41" i="13"/>
  <c r="C41" i="12"/>
  <c r="C41" i="11"/>
  <c r="C41" i="10"/>
  <c r="C41" i="9"/>
  <c r="C41" i="8"/>
  <c r="C41" i="7"/>
  <c r="C41" i="6"/>
  <c r="C41" i="5"/>
  <c r="C41" i="4"/>
  <c r="C40" i="16"/>
  <c r="C40" i="15"/>
  <c r="C40" i="14"/>
  <c r="U40" i="14"/>
  <c r="AI40" i="14"/>
  <c r="Q40" i="14"/>
  <c r="C40" i="13"/>
  <c r="U40" i="13"/>
  <c r="AI40" i="13"/>
  <c r="Q40" i="13"/>
  <c r="C40" i="12"/>
  <c r="U40" i="12"/>
  <c r="AI40" i="12"/>
  <c r="Q40" i="12"/>
  <c r="C40" i="11"/>
  <c r="U40" i="11"/>
  <c r="AI40" i="11"/>
  <c r="Q40" i="11"/>
  <c r="C40" i="10"/>
  <c r="U40" i="10"/>
  <c r="AI40" i="10"/>
  <c r="Q40" i="10"/>
  <c r="C40" i="9"/>
  <c r="U40" i="9"/>
  <c r="AI40" i="9"/>
  <c r="Q40" i="9"/>
  <c r="C40" i="8"/>
  <c r="U40" i="8"/>
  <c r="AI40" i="8"/>
  <c r="Q40" i="8"/>
  <c r="C40" i="7"/>
  <c r="U40" i="7"/>
  <c r="AI40" i="7"/>
  <c r="Q40" i="7"/>
  <c r="C40" i="6"/>
  <c r="U40" i="6"/>
  <c r="AI40" i="6"/>
  <c r="Q40" i="6"/>
  <c r="C40" i="5"/>
  <c r="U40" i="5"/>
  <c r="AI40" i="5"/>
  <c r="Q40" i="5"/>
  <c r="C40" i="4"/>
  <c r="U40" i="4"/>
  <c r="AI40" i="4"/>
  <c r="Q40" i="4"/>
  <c r="C39" i="16"/>
  <c r="U39" i="16"/>
  <c r="AI39" i="16"/>
  <c r="Q39" i="16"/>
  <c r="C39" i="14"/>
  <c r="C39" i="13"/>
  <c r="C39" i="12"/>
  <c r="C39" i="11"/>
  <c r="C39" i="10"/>
  <c r="C39" i="9"/>
  <c r="C39" i="8"/>
  <c r="C39" i="7"/>
  <c r="C39" i="6"/>
  <c r="C39" i="5"/>
  <c r="C39" i="4"/>
  <c r="C38" i="16"/>
  <c r="C38" i="14"/>
  <c r="U38" i="14"/>
  <c r="AI38" i="14"/>
  <c r="Q38" i="14"/>
  <c r="C38" i="13"/>
  <c r="U38" i="13"/>
  <c r="AI38" i="13"/>
  <c r="Q38" i="13"/>
  <c r="C38" i="12"/>
  <c r="U38" i="12"/>
  <c r="AI38" i="12"/>
  <c r="Q38" i="12"/>
  <c r="C38" i="11"/>
  <c r="U38" i="11"/>
  <c r="AI38" i="11"/>
  <c r="Q38" i="11"/>
  <c r="C38" i="10"/>
  <c r="U38" i="10"/>
  <c r="AI38" i="10"/>
  <c r="Q38" i="10"/>
  <c r="C38" i="9"/>
  <c r="U38" i="9"/>
  <c r="AI38" i="9"/>
  <c r="Q38" i="9"/>
  <c r="C38" i="8"/>
  <c r="U38" i="8"/>
  <c r="AI38" i="8"/>
  <c r="Q38" i="8"/>
  <c r="C38" i="7"/>
  <c r="C38" i="6"/>
  <c r="C38" i="5"/>
  <c r="C38" i="4"/>
  <c r="U38" i="4"/>
  <c r="AI38" i="4"/>
  <c r="D38" i="21" s="1"/>
  <c r="Q38" i="21" s="1"/>
  <c r="Q38" i="4"/>
  <c r="AJ38" i="4"/>
  <c r="D38" i="20" s="1"/>
  <c r="Q38" i="20" s="1"/>
  <c r="C37" i="16"/>
  <c r="Q37" i="16"/>
  <c r="U37" i="16"/>
  <c r="AI37" i="16"/>
  <c r="P37" i="21"/>
  <c r="AJ37" i="16"/>
  <c r="P37" i="20"/>
  <c r="C37" i="14"/>
  <c r="U37" i="14"/>
  <c r="AI37" i="14"/>
  <c r="Q37" i="14"/>
  <c r="C37" i="13"/>
  <c r="C37" i="12"/>
  <c r="U37" i="12"/>
  <c r="AI37" i="12"/>
  <c r="Q37" i="12"/>
  <c r="C37" i="11"/>
  <c r="U37" i="11"/>
  <c r="AI37" i="11"/>
  <c r="Q37" i="11"/>
  <c r="C37" i="10"/>
  <c r="U37" i="10"/>
  <c r="AI37" i="10"/>
  <c r="Q37" i="10"/>
  <c r="C37" i="9"/>
  <c r="C37" i="8"/>
  <c r="U37" i="8"/>
  <c r="AI37" i="8"/>
  <c r="Q37" i="8"/>
  <c r="C37" i="7"/>
  <c r="U37" i="7"/>
  <c r="AI37" i="7"/>
  <c r="Q37" i="7"/>
  <c r="C37" i="6"/>
  <c r="U37" i="6"/>
  <c r="AI37" i="6"/>
  <c r="Q37" i="6"/>
  <c r="C37" i="5"/>
  <c r="C37" i="4"/>
  <c r="U37" i="4"/>
  <c r="AI37" i="4"/>
  <c r="Q37" i="4"/>
  <c r="C36" i="16"/>
  <c r="U36" i="16"/>
  <c r="AI36" i="16"/>
  <c r="Q36" i="16"/>
  <c r="C36" i="14"/>
  <c r="Q36" i="14"/>
  <c r="U36" i="14"/>
  <c r="AI36" i="14"/>
  <c r="C36" i="13"/>
  <c r="C36" i="12"/>
  <c r="C36" i="11"/>
  <c r="U36" i="11"/>
  <c r="AI36" i="11"/>
  <c r="K36" i="21"/>
  <c r="Q36" i="11"/>
  <c r="AJ36" i="11"/>
  <c r="K36" i="20"/>
  <c r="C36" i="10"/>
  <c r="Q36" i="10"/>
  <c r="U36" i="10"/>
  <c r="AI36" i="10"/>
  <c r="C36" i="9"/>
  <c r="U36" i="9"/>
  <c r="AI36" i="9"/>
  <c r="Q36" i="9"/>
  <c r="C36" i="8"/>
  <c r="Q36" i="8"/>
  <c r="U36" i="8"/>
  <c r="AI36" i="8"/>
  <c r="C36" i="7"/>
  <c r="C36" i="6"/>
  <c r="Q36" i="6"/>
  <c r="U36" i="6"/>
  <c r="AI36" i="6"/>
  <c r="C36" i="5"/>
  <c r="C36" i="4"/>
  <c r="C35" i="16"/>
  <c r="U35" i="16"/>
  <c r="AI35" i="16"/>
  <c r="P35" i="21"/>
  <c r="Q35" i="16"/>
  <c r="AJ35" i="16"/>
  <c r="P35" i="20"/>
  <c r="C35" i="14"/>
  <c r="U35" i="14"/>
  <c r="AI35" i="14"/>
  <c r="Q35" i="14"/>
  <c r="C35" i="13"/>
  <c r="U35" i="13"/>
  <c r="AI35" i="13"/>
  <c r="Q35" i="13"/>
  <c r="C35" i="12"/>
  <c r="C35" i="11"/>
  <c r="U35" i="11"/>
  <c r="AI35" i="11"/>
  <c r="Q35" i="11"/>
  <c r="C35" i="10"/>
  <c r="U35" i="10"/>
  <c r="AI35" i="10"/>
  <c r="Q35" i="10"/>
  <c r="C35" i="9"/>
  <c r="U35" i="9"/>
  <c r="AI35" i="9"/>
  <c r="Q35" i="9"/>
  <c r="C35" i="8"/>
  <c r="C35" i="7"/>
  <c r="U35" i="7"/>
  <c r="AI35" i="7"/>
  <c r="Q35" i="7"/>
  <c r="C35" i="6"/>
  <c r="U35" i="6"/>
  <c r="AI35" i="6"/>
  <c r="Q35" i="6"/>
  <c r="C35" i="5"/>
  <c r="U35" i="5"/>
  <c r="AI35" i="5"/>
  <c r="Q35" i="5"/>
  <c r="C35" i="4"/>
  <c r="C34" i="16"/>
  <c r="U34" i="16"/>
  <c r="AI34" i="16"/>
  <c r="Q34" i="16"/>
  <c r="C34" i="14"/>
  <c r="C34" i="13"/>
  <c r="Q34" i="13"/>
  <c r="U34" i="13"/>
  <c r="AI34" i="13"/>
  <c r="C34" i="12"/>
  <c r="C34" i="11"/>
  <c r="C34" i="10"/>
  <c r="U34" i="10"/>
  <c r="AI34" i="10"/>
  <c r="J34" i="21"/>
  <c r="Q34" i="10"/>
  <c r="AJ34" i="10"/>
  <c r="J34" i="20"/>
  <c r="C34" i="9"/>
  <c r="Q34" i="9"/>
  <c r="U34" i="9"/>
  <c r="AI34" i="9"/>
  <c r="C34" i="8"/>
  <c r="U34" i="8"/>
  <c r="AI34" i="8"/>
  <c r="Q34" i="8"/>
  <c r="C34" i="7"/>
  <c r="Q34" i="7"/>
  <c r="U34" i="7"/>
  <c r="AI34" i="7"/>
  <c r="C34" i="6"/>
  <c r="C34" i="5"/>
  <c r="Q34" i="5"/>
  <c r="U34" i="5"/>
  <c r="AI34" i="5"/>
  <c r="C34" i="4"/>
  <c r="C33" i="16"/>
  <c r="C33" i="14"/>
  <c r="U33" i="14"/>
  <c r="AI33" i="14"/>
  <c r="Q33" i="14"/>
  <c r="C33" i="13"/>
  <c r="Q33" i="13"/>
  <c r="U33" i="13"/>
  <c r="AI33" i="13"/>
  <c r="C33" i="12"/>
  <c r="U33" i="12"/>
  <c r="AI33" i="12"/>
  <c r="Q33" i="12"/>
  <c r="C33" i="11"/>
  <c r="U33" i="11"/>
  <c r="AI33" i="11"/>
  <c r="K33" i="21"/>
  <c r="Q33" i="11"/>
  <c r="AJ33" i="11"/>
  <c r="K33" i="20"/>
  <c r="C33" i="10"/>
  <c r="U33" i="10"/>
  <c r="AI33" i="10"/>
  <c r="Q33" i="10"/>
  <c r="C33" i="9"/>
  <c r="Q33" i="9"/>
  <c r="U33" i="9"/>
  <c r="AI33" i="9"/>
  <c r="C33" i="8"/>
  <c r="U33" i="8"/>
  <c r="AI33" i="8"/>
  <c r="Q33" i="8"/>
  <c r="C33" i="7"/>
  <c r="U33" i="7"/>
  <c r="AI33" i="7"/>
  <c r="G33" i="21"/>
  <c r="Q33" i="7"/>
  <c r="AJ33" i="7"/>
  <c r="G33" i="20"/>
  <c r="C33" i="6"/>
  <c r="U33" i="6"/>
  <c r="AI33" i="6"/>
  <c r="Q33" i="6"/>
  <c r="C33" i="5"/>
  <c r="Q33" i="5"/>
  <c r="U33" i="5"/>
  <c r="AI33" i="5"/>
  <c r="E33" i="21"/>
  <c r="AJ33" i="5"/>
  <c r="E33" i="20"/>
  <c r="C33" i="4"/>
  <c r="U33" i="4"/>
  <c r="AI33" i="4"/>
  <c r="Q33" i="4"/>
  <c r="C32" i="16"/>
  <c r="U32" i="16"/>
  <c r="AI32" i="16"/>
  <c r="Q32" i="16"/>
  <c r="C32" i="14"/>
  <c r="Q32" i="14"/>
  <c r="U32" i="14"/>
  <c r="AI32" i="14"/>
  <c r="C32" i="13"/>
  <c r="C32" i="12"/>
  <c r="Q32" i="12"/>
  <c r="U32" i="12"/>
  <c r="AI32" i="12"/>
  <c r="L32" i="21"/>
  <c r="AJ32" i="12"/>
  <c r="L32" i="20"/>
  <c r="C32" i="11"/>
  <c r="U32" i="11"/>
  <c r="AI32" i="11"/>
  <c r="K32" i="21"/>
  <c r="Q32" i="11"/>
  <c r="AJ32" i="11"/>
  <c r="K32" i="20"/>
  <c r="C32" i="10"/>
  <c r="C32" i="9"/>
  <c r="U32" i="9"/>
  <c r="AI32" i="9"/>
  <c r="I32" i="21"/>
  <c r="Q32" i="9"/>
  <c r="AJ32" i="9"/>
  <c r="I32" i="20"/>
  <c r="C32" i="8"/>
  <c r="Q32" i="8"/>
  <c r="U32" i="8"/>
  <c r="AI32" i="8"/>
  <c r="H32" i="21"/>
  <c r="AJ32" i="8"/>
  <c r="H32" i="20"/>
  <c r="C32" i="7"/>
  <c r="U32" i="7"/>
  <c r="AI32" i="7"/>
  <c r="Q32" i="7"/>
  <c r="C32" i="6"/>
  <c r="C32" i="5"/>
  <c r="C32" i="4"/>
  <c r="Q32" i="4"/>
  <c r="U32" i="4"/>
  <c r="AI32" i="4"/>
  <c r="C31" i="16"/>
  <c r="U31" i="16"/>
  <c r="AI31" i="16"/>
  <c r="P31" i="21"/>
  <c r="Q31" i="16"/>
  <c r="C31" i="14"/>
  <c r="U31" i="14"/>
  <c r="AI31" i="14"/>
  <c r="Q31" i="14"/>
  <c r="C31" i="13"/>
  <c r="U31" i="13"/>
  <c r="AI31" i="13"/>
  <c r="Q31" i="13"/>
  <c r="C31" i="12"/>
  <c r="C31" i="11"/>
  <c r="U31" i="11"/>
  <c r="AI31" i="11"/>
  <c r="Q31" i="11"/>
  <c r="C31" i="10"/>
  <c r="U31" i="10"/>
  <c r="AI31" i="10"/>
  <c r="J31" i="21"/>
  <c r="Q31" i="10"/>
  <c r="AJ31" i="10"/>
  <c r="J31" i="20"/>
  <c r="C31" i="9"/>
  <c r="U31" i="9"/>
  <c r="AI31" i="9"/>
  <c r="Q31" i="9"/>
  <c r="C31" i="8"/>
  <c r="Q31" i="8"/>
  <c r="U31" i="8"/>
  <c r="AI31" i="8"/>
  <c r="H31" i="21"/>
  <c r="AJ31" i="8"/>
  <c r="H31" i="20"/>
  <c r="C31" i="7"/>
  <c r="U31" i="7"/>
  <c r="AI31" i="7"/>
  <c r="Q31" i="7"/>
  <c r="C31" i="6"/>
  <c r="U31" i="6"/>
  <c r="AI31" i="6"/>
  <c r="Q31" i="6"/>
  <c r="C31" i="5"/>
  <c r="U31" i="5"/>
  <c r="AI31" i="5"/>
  <c r="Q31" i="5"/>
  <c r="C31" i="4"/>
  <c r="C30" i="16"/>
  <c r="U30" i="16"/>
  <c r="AI30" i="16"/>
  <c r="Q30" i="16"/>
  <c r="C30" i="14"/>
  <c r="U30" i="14"/>
  <c r="AI30" i="14"/>
  <c r="Q30" i="14"/>
  <c r="C30" i="13"/>
  <c r="C30" i="12"/>
  <c r="C30" i="11"/>
  <c r="Q30" i="11"/>
  <c r="U30" i="11"/>
  <c r="AI30" i="11"/>
  <c r="C30" i="10"/>
  <c r="U30" i="10"/>
  <c r="AI30" i="10"/>
  <c r="J30" i="21"/>
  <c r="Q30" i="10"/>
  <c r="C30" i="9"/>
  <c r="C30" i="8"/>
  <c r="U30" i="8"/>
  <c r="AI30" i="8"/>
  <c r="H30" i="21"/>
  <c r="Q30" i="8"/>
  <c r="C30" i="7"/>
  <c r="Q30" i="7"/>
  <c r="U30" i="7"/>
  <c r="AI30" i="7"/>
  <c r="C30" i="6"/>
  <c r="U30" i="6"/>
  <c r="AI30" i="6"/>
  <c r="Q30" i="6"/>
  <c r="C30" i="5"/>
  <c r="Q30" i="5"/>
  <c r="U30" i="5"/>
  <c r="AI30" i="5"/>
  <c r="C30" i="4"/>
  <c r="C29" i="16"/>
  <c r="C29" i="14"/>
  <c r="U29" i="14"/>
  <c r="AI29" i="14"/>
  <c r="Q29" i="14"/>
  <c r="C29" i="13"/>
  <c r="U29" i="13"/>
  <c r="AI29" i="13"/>
  <c r="Q29" i="13"/>
  <c r="C29" i="12"/>
  <c r="U29" i="12"/>
  <c r="AI29" i="12"/>
  <c r="Q29" i="12"/>
  <c r="C29" i="11"/>
  <c r="U29" i="11"/>
  <c r="AI29" i="11"/>
  <c r="K29" i="21"/>
  <c r="Q29" i="11"/>
  <c r="AJ29" i="11"/>
  <c r="K29" i="20"/>
  <c r="C29" i="10"/>
  <c r="U29" i="10"/>
  <c r="AI29" i="10"/>
  <c r="Q29" i="10"/>
  <c r="C29" i="9"/>
  <c r="U29" i="9"/>
  <c r="AI29" i="9"/>
  <c r="Q29" i="9"/>
  <c r="C29" i="8"/>
  <c r="U29" i="8"/>
  <c r="AI29" i="8"/>
  <c r="Q29" i="8"/>
  <c r="C29" i="7"/>
  <c r="U29" i="7"/>
  <c r="AI29" i="7"/>
  <c r="G29" i="21"/>
  <c r="Q29" i="7"/>
  <c r="AJ29" i="7"/>
  <c r="G29" i="20"/>
  <c r="C29" i="6"/>
  <c r="U29" i="6"/>
  <c r="AI29" i="6"/>
  <c r="Q29" i="6"/>
  <c r="C29" i="5"/>
  <c r="U29" i="5"/>
  <c r="AI29" i="5"/>
  <c r="Q29" i="5"/>
  <c r="C29" i="4"/>
  <c r="U29" i="4"/>
  <c r="AI29" i="4"/>
  <c r="D29" i="21" s="1"/>
  <c r="Q29" i="21" s="1"/>
  <c r="Q29" i="4"/>
  <c r="C28" i="16"/>
  <c r="U28" i="16"/>
  <c r="AI28" i="16"/>
  <c r="P28" i="21"/>
  <c r="Q28" i="16"/>
  <c r="AJ28" i="16"/>
  <c r="P28" i="20"/>
  <c r="C28" i="14"/>
  <c r="Q28" i="14"/>
  <c r="U28" i="14"/>
  <c r="AI28" i="14"/>
  <c r="N28" i="21"/>
  <c r="AJ28" i="14"/>
  <c r="N28" i="20"/>
  <c r="C28" i="13"/>
  <c r="U28" i="13"/>
  <c r="AI28" i="13"/>
  <c r="Q28" i="13"/>
  <c r="C28" i="12"/>
  <c r="C28" i="11"/>
  <c r="U28" i="11"/>
  <c r="AI28" i="11"/>
  <c r="K28" i="21"/>
  <c r="Q28" i="11"/>
  <c r="AJ28" i="11"/>
  <c r="K28" i="20"/>
  <c r="C28" i="10"/>
  <c r="Q28" i="10"/>
  <c r="U28" i="10"/>
  <c r="AI28" i="10"/>
  <c r="J28" i="21"/>
  <c r="AJ28" i="10"/>
  <c r="J28" i="20"/>
  <c r="C28" i="9"/>
  <c r="U28" i="9"/>
  <c r="AI28" i="9"/>
  <c r="I28" i="21"/>
  <c r="Q28" i="9"/>
  <c r="C28" i="8"/>
  <c r="Q28" i="8"/>
  <c r="U28" i="8"/>
  <c r="AI28" i="8"/>
  <c r="C28" i="7"/>
  <c r="C28" i="6"/>
  <c r="Q28" i="6"/>
  <c r="U28" i="6"/>
  <c r="AI28" i="6"/>
  <c r="C28" i="5"/>
  <c r="C28" i="4"/>
  <c r="C27" i="16"/>
  <c r="U27" i="16"/>
  <c r="AI27" i="16"/>
  <c r="P27" i="21"/>
  <c r="Q27" i="16"/>
  <c r="AJ27" i="16"/>
  <c r="P27" i="20"/>
  <c r="C27" i="14"/>
  <c r="U27" i="14"/>
  <c r="AI27" i="14"/>
  <c r="Q27" i="14"/>
  <c r="C27" i="13"/>
  <c r="U27" i="13"/>
  <c r="AI27" i="13"/>
  <c r="Q27" i="13"/>
  <c r="C27" i="12"/>
  <c r="C27" i="11"/>
  <c r="U27" i="11"/>
  <c r="AI27" i="11"/>
  <c r="Q27" i="11"/>
  <c r="C27" i="10"/>
  <c r="U27" i="10"/>
  <c r="AI27" i="10"/>
  <c r="Q27" i="10"/>
  <c r="C27" i="9"/>
  <c r="U27" i="9"/>
  <c r="AI27" i="9"/>
  <c r="Q27" i="9"/>
  <c r="C27" i="8"/>
  <c r="C27" i="7"/>
  <c r="U27" i="7"/>
  <c r="AI27" i="7"/>
  <c r="Q27" i="7"/>
  <c r="C27" i="6"/>
  <c r="U27" i="6"/>
  <c r="AI27" i="6"/>
  <c r="Q27" i="6"/>
  <c r="C27" i="5"/>
  <c r="U27" i="5"/>
  <c r="AI27" i="5"/>
  <c r="Q27" i="5"/>
  <c r="C27" i="4"/>
  <c r="C26" i="16"/>
  <c r="U26" i="16"/>
  <c r="AI26" i="16"/>
  <c r="Q26" i="16"/>
  <c r="C26" i="14"/>
  <c r="C26" i="13"/>
  <c r="Q26" i="13"/>
  <c r="U26" i="13"/>
  <c r="AI26" i="13"/>
  <c r="C26" i="12"/>
  <c r="C26" i="11"/>
  <c r="C26" i="10"/>
  <c r="U26" i="10"/>
  <c r="AI26" i="10"/>
  <c r="J26" i="21"/>
  <c r="Q26" i="10"/>
  <c r="AJ26" i="10"/>
  <c r="J26" i="20"/>
  <c r="C26" i="9"/>
  <c r="Q26" i="9"/>
  <c r="U26" i="9"/>
  <c r="AI26" i="9"/>
  <c r="I26" i="21"/>
  <c r="C26" i="8"/>
  <c r="U26" i="8"/>
  <c r="AI26" i="8"/>
  <c r="Q26" i="8"/>
  <c r="C26" i="7"/>
  <c r="Q26" i="7"/>
  <c r="U26" i="7"/>
  <c r="AI26" i="7"/>
  <c r="C26" i="6"/>
  <c r="C26" i="5"/>
  <c r="Q26" i="5"/>
  <c r="U26" i="5"/>
  <c r="AI26" i="5"/>
  <c r="C26" i="4"/>
  <c r="C25" i="16"/>
  <c r="C25" i="14"/>
  <c r="U25" i="14"/>
  <c r="AI25" i="14"/>
  <c r="Q25" i="14"/>
  <c r="C25" i="13"/>
  <c r="Q25" i="13"/>
  <c r="U25" i="13"/>
  <c r="AI25" i="13"/>
  <c r="C25" i="12"/>
  <c r="U25" i="12"/>
  <c r="AI25" i="12"/>
  <c r="Q25" i="12"/>
  <c r="C25" i="11"/>
  <c r="U25" i="11"/>
  <c r="AI25" i="11"/>
  <c r="K25" i="21"/>
  <c r="Q25" i="11"/>
  <c r="AJ25" i="11"/>
  <c r="K25" i="20"/>
  <c r="C25" i="10"/>
  <c r="U25" i="10"/>
  <c r="AI25" i="10"/>
  <c r="Q25" i="10"/>
  <c r="C25" i="9"/>
  <c r="Q25" i="9"/>
  <c r="U25" i="9"/>
  <c r="AI25" i="9"/>
  <c r="C25" i="8"/>
  <c r="U25" i="8"/>
  <c r="AI25" i="8"/>
  <c r="Q25" i="8"/>
  <c r="C25" i="7"/>
  <c r="U25" i="7"/>
  <c r="AI25" i="7"/>
  <c r="G25" i="21"/>
  <c r="Q25" i="7"/>
  <c r="AJ25" i="7"/>
  <c r="G25" i="20"/>
  <c r="C25" i="6"/>
  <c r="U25" i="6"/>
  <c r="AI25" i="6"/>
  <c r="Q25" i="6"/>
  <c r="C25" i="5"/>
  <c r="Q25" i="5"/>
  <c r="U25" i="5"/>
  <c r="AI25" i="5"/>
  <c r="C25" i="4"/>
  <c r="U25" i="4"/>
  <c r="AI25" i="4"/>
  <c r="Q25" i="4"/>
  <c r="C24" i="16"/>
  <c r="U24" i="16"/>
  <c r="AI24" i="16"/>
  <c r="P24" i="21"/>
  <c r="Q24" i="16"/>
  <c r="AJ24" i="16"/>
  <c r="P24" i="20"/>
  <c r="C24" i="14"/>
  <c r="Q24" i="14"/>
  <c r="U24" i="14"/>
  <c r="AI24" i="14"/>
  <c r="C24" i="13"/>
  <c r="C24" i="12"/>
  <c r="Q24" i="12"/>
  <c r="C24" i="11"/>
  <c r="C24" i="10"/>
  <c r="C24" i="9"/>
  <c r="U24" i="9"/>
  <c r="AI24" i="9"/>
  <c r="I24" i="21"/>
  <c r="Q24" i="9"/>
  <c r="AJ24" i="9"/>
  <c r="I24" i="20"/>
  <c r="C24" i="8"/>
  <c r="Q24" i="8"/>
  <c r="U24" i="8"/>
  <c r="AI24" i="8"/>
  <c r="H24" i="21"/>
  <c r="C24" i="7"/>
  <c r="U24" i="7"/>
  <c r="AI24" i="7"/>
  <c r="Q24" i="7"/>
  <c r="C24" i="6"/>
  <c r="Q24" i="6"/>
  <c r="U24" i="6"/>
  <c r="AI24" i="6"/>
  <c r="C24" i="5"/>
  <c r="C24" i="4"/>
  <c r="Q24" i="4"/>
  <c r="C23" i="16"/>
  <c r="C23" i="14"/>
  <c r="U23" i="14"/>
  <c r="AI23" i="14"/>
  <c r="N23" i="21"/>
  <c r="Q23" i="14"/>
  <c r="C23" i="13"/>
  <c r="U23" i="13"/>
  <c r="AI23" i="13"/>
  <c r="Q23" i="13"/>
  <c r="M23" i="17"/>
  <c r="C23" i="12"/>
  <c r="Q23" i="12"/>
  <c r="C23" i="11"/>
  <c r="U23" i="11"/>
  <c r="AI23" i="11"/>
  <c r="Q23" i="11"/>
  <c r="C23" i="10"/>
  <c r="U23" i="10"/>
  <c r="AI23" i="10"/>
  <c r="J23" i="21"/>
  <c r="Q23" i="10"/>
  <c r="C23" i="9"/>
  <c r="U23" i="9"/>
  <c r="AI23" i="9"/>
  <c r="Q23" i="9"/>
  <c r="I23" i="17"/>
  <c r="C23" i="8"/>
  <c r="Q23" i="8"/>
  <c r="C23" i="7"/>
  <c r="U23" i="7"/>
  <c r="AI23" i="7"/>
  <c r="Q23" i="7"/>
  <c r="C23" i="6"/>
  <c r="U23" i="6"/>
  <c r="AI23" i="6"/>
  <c r="F23" i="21"/>
  <c r="Q23" i="6"/>
  <c r="C23" i="5"/>
  <c r="U23" i="5"/>
  <c r="AI23" i="5"/>
  <c r="Q23" i="5"/>
  <c r="E23" i="17"/>
  <c r="C23" i="4"/>
  <c r="Q23" i="4"/>
  <c r="C22" i="16"/>
  <c r="U22" i="16"/>
  <c r="AI22" i="16"/>
  <c r="Q22" i="16"/>
  <c r="C22" i="14"/>
  <c r="U22" i="14"/>
  <c r="AI22" i="14"/>
  <c r="Q22" i="14"/>
  <c r="N22" i="17"/>
  <c r="C22" i="13"/>
  <c r="Q22" i="13"/>
  <c r="C22" i="12"/>
  <c r="C22" i="11"/>
  <c r="Q22" i="11"/>
  <c r="C22" i="10"/>
  <c r="C22" i="9"/>
  <c r="C22" i="8"/>
  <c r="U22" i="8"/>
  <c r="AI22" i="8"/>
  <c r="H22" i="21"/>
  <c r="Q22" i="8"/>
  <c r="C22" i="7"/>
  <c r="Q22" i="7"/>
  <c r="U22" i="7"/>
  <c r="AI22" i="7"/>
  <c r="G22" i="21"/>
  <c r="C22" i="6"/>
  <c r="U22" i="6"/>
  <c r="AI22" i="6"/>
  <c r="C22" i="5"/>
  <c r="C22" i="4"/>
  <c r="C21" i="16"/>
  <c r="Q21" i="16"/>
  <c r="C21" i="14"/>
  <c r="C21" i="13"/>
  <c r="C21" i="12"/>
  <c r="U21" i="12"/>
  <c r="AI21" i="12"/>
  <c r="Q21" i="12"/>
  <c r="C21" i="11"/>
  <c r="C21" i="10"/>
  <c r="Q21" i="10"/>
  <c r="J21" i="17"/>
  <c r="U21" i="10"/>
  <c r="AI21" i="10"/>
  <c r="C21" i="9"/>
  <c r="U21" i="9"/>
  <c r="AI21" i="9"/>
  <c r="Q21" i="9"/>
  <c r="C21" i="8"/>
  <c r="U21" i="8"/>
  <c r="AI21" i="8"/>
  <c r="Q21" i="8"/>
  <c r="H21" i="17"/>
  <c r="C21" i="7"/>
  <c r="C21" i="6"/>
  <c r="U21" i="6"/>
  <c r="AI21" i="6"/>
  <c r="Q21" i="6"/>
  <c r="C21" i="5"/>
  <c r="U21" i="5"/>
  <c r="AI21" i="5"/>
  <c r="Q21" i="5"/>
  <c r="R21" i="5"/>
  <c r="C21" i="4"/>
  <c r="U21" i="4"/>
  <c r="AI21" i="4"/>
  <c r="C20" i="16"/>
  <c r="C20" i="14"/>
  <c r="Q20" i="14"/>
  <c r="C20" i="13"/>
  <c r="C20" i="12"/>
  <c r="Q20" i="12"/>
  <c r="U20" i="12"/>
  <c r="AI20" i="12"/>
  <c r="C20" i="11"/>
  <c r="C20" i="10"/>
  <c r="Q20" i="10"/>
  <c r="C20" i="9"/>
  <c r="C20" i="8"/>
  <c r="C20" i="7"/>
  <c r="U20" i="7"/>
  <c r="AI20" i="7"/>
  <c r="G20" i="21" s="1"/>
  <c r="C20" i="6"/>
  <c r="C20" i="5"/>
  <c r="U20" i="5"/>
  <c r="AI20" i="5"/>
  <c r="E20" i="21" s="1"/>
  <c r="Q20" i="5"/>
  <c r="C20" i="4"/>
  <c r="Q20" i="4"/>
  <c r="U20" i="4"/>
  <c r="AI20" i="4"/>
  <c r="C19" i="16"/>
  <c r="C19" i="14"/>
  <c r="C19" i="13"/>
  <c r="U19" i="13"/>
  <c r="AI19" i="13"/>
  <c r="Q19" i="13"/>
  <c r="C19" i="12"/>
  <c r="U19" i="12"/>
  <c r="AI19" i="12"/>
  <c r="Q19" i="12"/>
  <c r="C19" i="11"/>
  <c r="U19" i="11"/>
  <c r="AI19" i="11"/>
  <c r="C19" i="10"/>
  <c r="C19" i="9"/>
  <c r="U19" i="9"/>
  <c r="AI19" i="9"/>
  <c r="Q19" i="9"/>
  <c r="I19" i="17"/>
  <c r="C19" i="8"/>
  <c r="U19" i="8"/>
  <c r="AI19" i="8"/>
  <c r="C19" i="7"/>
  <c r="C19" i="6"/>
  <c r="C19" i="5"/>
  <c r="C19" i="4"/>
  <c r="C18" i="16"/>
  <c r="Q18" i="16" s="1"/>
  <c r="U18" i="16"/>
  <c r="AI18" i="16" s="1"/>
  <c r="C18" i="14"/>
  <c r="U18" i="14" s="1"/>
  <c r="AI18" i="14" s="1"/>
  <c r="Q18" i="14"/>
  <c r="C18" i="13"/>
  <c r="Q18" i="13" s="1"/>
  <c r="C18" i="12"/>
  <c r="U18" i="12" s="1"/>
  <c r="AI18" i="12" s="1"/>
  <c r="C18" i="11"/>
  <c r="U18" i="11" s="1"/>
  <c r="AI18" i="11" s="1"/>
  <c r="K18" i="21" s="1"/>
  <c r="Q18" i="11"/>
  <c r="R18" i="11" s="1"/>
  <c r="C18" i="10"/>
  <c r="C18" i="9"/>
  <c r="Q18" i="9" s="1"/>
  <c r="C18" i="8"/>
  <c r="Q18" i="8" s="1"/>
  <c r="C18" i="7"/>
  <c r="C18" i="6"/>
  <c r="U18" i="6" s="1"/>
  <c r="AI18" i="6" s="1"/>
  <c r="F18" i="21" s="1"/>
  <c r="C18" i="5"/>
  <c r="C18" i="4"/>
  <c r="Q18" i="4" s="1"/>
  <c r="C17" i="16"/>
  <c r="Q17" i="16" s="1"/>
  <c r="C17" i="14"/>
  <c r="U17" i="14" s="1"/>
  <c r="AI17" i="14" s="1"/>
  <c r="C17" i="13"/>
  <c r="Q17" i="13" s="1"/>
  <c r="C17" i="12"/>
  <c r="Q17" i="12" s="1"/>
  <c r="U17" i="12"/>
  <c r="AI17" i="12" s="1"/>
  <c r="C17" i="11"/>
  <c r="U17" i="11" s="1"/>
  <c r="AI17" i="11" s="1"/>
  <c r="C17" i="10"/>
  <c r="Q17" i="10" s="1"/>
  <c r="U17" i="10"/>
  <c r="AI17" i="10" s="1"/>
  <c r="C17" i="9"/>
  <c r="U17" i="9" s="1"/>
  <c r="AI17" i="9" s="1"/>
  <c r="C17" i="8"/>
  <c r="Q17" i="8" s="1"/>
  <c r="C17" i="7"/>
  <c r="U17" i="7"/>
  <c r="AI17" i="7" s="1"/>
  <c r="G17" i="21" s="1"/>
  <c r="C17" i="6"/>
  <c r="Q17" i="6" s="1"/>
  <c r="C17" i="5"/>
  <c r="Q17" i="5" s="1"/>
  <c r="C17" i="4"/>
  <c r="U17" i="4"/>
  <c r="AI17" i="4" s="1"/>
  <c r="C16" i="16"/>
  <c r="Q16" i="16" s="1"/>
  <c r="C16" i="14"/>
  <c r="Q16" i="14" s="1"/>
  <c r="C16" i="13"/>
  <c r="Q16" i="13" s="1"/>
  <c r="C16" i="12"/>
  <c r="U16" i="12" s="1"/>
  <c r="AI16" i="12" s="1"/>
  <c r="C16" i="11"/>
  <c r="U16" i="11" s="1"/>
  <c r="AI16" i="11" s="1"/>
  <c r="C16" i="10"/>
  <c r="U16" i="10" s="1"/>
  <c r="AI16" i="10" s="1"/>
  <c r="J16" i="21" s="1"/>
  <c r="C16" i="9"/>
  <c r="Q16" i="9" s="1"/>
  <c r="C16" i="8"/>
  <c r="C16" i="7"/>
  <c r="Q16" i="7" s="1"/>
  <c r="R16" i="7" s="1"/>
  <c r="C16" i="6"/>
  <c r="U16" i="6" s="1"/>
  <c r="AI16" i="6" s="1"/>
  <c r="C16" i="5"/>
  <c r="U16" i="5" s="1"/>
  <c r="AI16" i="5" s="1"/>
  <c r="C16" i="4"/>
  <c r="U16" i="4" s="1"/>
  <c r="AI16" i="4" s="1"/>
  <c r="C15" i="16"/>
  <c r="U15" i="16" s="1"/>
  <c r="AI15" i="16" s="1"/>
  <c r="C15" i="14"/>
  <c r="U15" i="14" s="1"/>
  <c r="AI15" i="14" s="1"/>
  <c r="C15" i="13"/>
  <c r="U15" i="13" s="1"/>
  <c r="AI15" i="13" s="1"/>
  <c r="C15" i="12"/>
  <c r="Q15" i="12" s="1"/>
  <c r="C15" i="11"/>
  <c r="Q15" i="11" s="1"/>
  <c r="C15" i="10"/>
  <c r="U15" i="10" s="1"/>
  <c r="AI15" i="10" s="1"/>
  <c r="C15" i="9"/>
  <c r="Q15" i="9" s="1"/>
  <c r="C15" i="8"/>
  <c r="U15" i="8" s="1"/>
  <c r="AI15" i="8" s="1"/>
  <c r="C15" i="7"/>
  <c r="Q15" i="7" s="1"/>
  <c r="C15" i="6"/>
  <c r="U15" i="6" s="1"/>
  <c r="AI15" i="6" s="1"/>
  <c r="C15" i="5"/>
  <c r="Q15" i="5" s="1"/>
  <c r="R15" i="5" s="1"/>
  <c r="C15" i="4"/>
  <c r="U15" i="4" s="1"/>
  <c r="AI15" i="4" s="1"/>
  <c r="C14" i="16"/>
  <c r="Q14" i="16" s="1"/>
  <c r="C14" i="14"/>
  <c r="Q14" i="14" s="1"/>
  <c r="C14" i="13"/>
  <c r="U14" i="13" s="1"/>
  <c r="AI14" i="13" s="1"/>
  <c r="C14" i="12"/>
  <c r="Q14" i="12" s="1"/>
  <c r="L14" i="17" s="1"/>
  <c r="C14" i="11"/>
  <c r="C14" i="10"/>
  <c r="Q14" i="10" s="1"/>
  <c r="J14" i="17" s="1"/>
  <c r="C14" i="9"/>
  <c r="U14" i="9" s="1"/>
  <c r="AI14" i="9" s="1"/>
  <c r="C14" i="8"/>
  <c r="Q14" i="8" s="1"/>
  <c r="C14" i="7"/>
  <c r="C14" i="6"/>
  <c r="Q14" i="6" s="1"/>
  <c r="F14" i="17" s="1"/>
  <c r="C14" i="5"/>
  <c r="U14" i="5" s="1"/>
  <c r="AI14" i="5" s="1"/>
  <c r="E14" i="21" s="1"/>
  <c r="C14" i="4"/>
  <c r="Q14" i="4" s="1"/>
  <c r="C13" i="16"/>
  <c r="C13" i="14"/>
  <c r="C13" i="13"/>
  <c r="U13" i="13" s="1"/>
  <c r="AI13" i="13" s="1"/>
  <c r="M13" i="21" s="1"/>
  <c r="C13" i="12"/>
  <c r="U13" i="12" s="1"/>
  <c r="AI13" i="12" s="1"/>
  <c r="L13" i="21" s="1"/>
  <c r="C13" i="11"/>
  <c r="U13" i="11" s="1"/>
  <c r="AI13" i="11" s="1"/>
  <c r="K13" i="21" s="1"/>
  <c r="C13" i="10"/>
  <c r="C13" i="9"/>
  <c r="U13" i="9" s="1"/>
  <c r="AI13" i="9" s="1"/>
  <c r="I13" i="21" s="1"/>
  <c r="C13" i="8"/>
  <c r="U13" i="8" s="1"/>
  <c r="AI13" i="8" s="1"/>
  <c r="H13" i="21" s="1"/>
  <c r="C13" i="7"/>
  <c r="U13" i="7" s="1"/>
  <c r="AI13" i="7" s="1"/>
  <c r="G13" i="21" s="1"/>
  <c r="C13" i="6"/>
  <c r="C13" i="5"/>
  <c r="U13" i="5" s="1"/>
  <c r="AI13" i="5" s="1"/>
  <c r="E13" i="21" s="1"/>
  <c r="C13" i="4"/>
  <c r="U13" i="4" s="1"/>
  <c r="AI13" i="4" s="1"/>
  <c r="D13" i="21" s="1"/>
  <c r="C12" i="16"/>
  <c r="U12" i="16" s="1"/>
  <c r="AI12" i="16" s="1"/>
  <c r="C12" i="14"/>
  <c r="C12" i="13"/>
  <c r="Q12" i="13" s="1"/>
  <c r="C12" i="12"/>
  <c r="U12" i="12" s="1"/>
  <c r="AI12" i="12" s="1"/>
  <c r="C12" i="11"/>
  <c r="Q12" i="11" s="1"/>
  <c r="K12" i="17" s="1"/>
  <c r="C12" i="10"/>
  <c r="C12" i="9"/>
  <c r="Q12" i="9" s="1"/>
  <c r="I12" i="17" s="1"/>
  <c r="C12" i="8"/>
  <c r="U12" i="8" s="1"/>
  <c r="AI12" i="8" s="1"/>
  <c r="H12" i="21" s="1"/>
  <c r="C12" i="7"/>
  <c r="Q12" i="7" s="1"/>
  <c r="C12" i="6"/>
  <c r="U12" i="6" s="1"/>
  <c r="AI12" i="6" s="1"/>
  <c r="F12" i="21" s="1"/>
  <c r="C12" i="5"/>
  <c r="Q12" i="5" s="1"/>
  <c r="C12" i="4"/>
  <c r="U12" i="4" s="1"/>
  <c r="AI12" i="4" s="1"/>
  <c r="C11" i="16"/>
  <c r="Q11" i="16" s="1"/>
  <c r="C11" i="14"/>
  <c r="U11" i="14" s="1"/>
  <c r="AI11" i="14" s="1"/>
  <c r="C11" i="13"/>
  <c r="Q11" i="13" s="1"/>
  <c r="C11" i="12"/>
  <c r="Q11" i="12" s="1"/>
  <c r="C11" i="11"/>
  <c r="U11" i="11" s="1"/>
  <c r="AI11" i="11" s="1"/>
  <c r="K11" i="21" s="1"/>
  <c r="C11" i="10"/>
  <c r="C11" i="9"/>
  <c r="U11" i="9" s="1"/>
  <c r="AI11" i="9" s="1"/>
  <c r="I11" i="21" s="1"/>
  <c r="C11" i="8"/>
  <c r="U11" i="8" s="1"/>
  <c r="AI11" i="8" s="1"/>
  <c r="H11" i="21" s="1"/>
  <c r="C11" i="7"/>
  <c r="U11" i="7" s="1"/>
  <c r="AI11" i="7" s="1"/>
  <c r="G11" i="21" s="1"/>
  <c r="C11" i="6"/>
  <c r="Q11" i="6" s="1"/>
  <c r="R11" i="6" s="1"/>
  <c r="C11" i="5"/>
  <c r="U11" i="5" s="1"/>
  <c r="AI11" i="5" s="1"/>
  <c r="E11" i="21" s="1"/>
  <c r="C11" i="4"/>
  <c r="U11" i="4" s="1"/>
  <c r="AI11" i="4" s="1"/>
  <c r="D11" i="21" s="1"/>
  <c r="C10" i="16"/>
  <c r="U10" i="16" s="1"/>
  <c r="AI10" i="16" s="1"/>
  <c r="P10" i="21" s="1"/>
  <c r="C10" i="14"/>
  <c r="Q10" i="14" s="1"/>
  <c r="C10" i="13"/>
  <c r="Q10" i="13" s="1"/>
  <c r="C10" i="12"/>
  <c r="Q10" i="12" s="1"/>
  <c r="C10" i="11"/>
  <c r="C10" i="10"/>
  <c r="Q10" i="10" s="1"/>
  <c r="R10" i="10" s="1"/>
  <c r="C10" i="9"/>
  <c r="U10" i="9" s="1"/>
  <c r="AI10" i="9" s="1"/>
  <c r="I10" i="21" s="1"/>
  <c r="C10" i="8"/>
  <c r="Q10" i="8" s="1"/>
  <c r="H10" i="17" s="1"/>
  <c r="C10" i="7"/>
  <c r="C10" i="6"/>
  <c r="Q10" i="6" s="1"/>
  <c r="C10" i="5"/>
  <c r="U10" i="5" s="1"/>
  <c r="AI10" i="5" s="1"/>
  <c r="C10" i="4"/>
  <c r="Q10" i="4" s="1"/>
  <c r="C9" i="16"/>
  <c r="C9" i="14"/>
  <c r="C9" i="13"/>
  <c r="U9" i="13" s="1"/>
  <c r="AI9" i="13" s="1"/>
  <c r="C9" i="12"/>
  <c r="U9" i="12" s="1"/>
  <c r="AI9" i="12" s="1"/>
  <c r="C9" i="11"/>
  <c r="U9" i="11" s="1"/>
  <c r="AI9" i="11" s="1"/>
  <c r="K9" i="21" s="1"/>
  <c r="C9" i="10"/>
  <c r="Q9" i="10" s="1"/>
  <c r="C9" i="9"/>
  <c r="Q9" i="9" s="1"/>
  <c r="I9" i="17" s="1"/>
  <c r="C9" i="8"/>
  <c r="Q9" i="8" s="1"/>
  <c r="C9" i="7"/>
  <c r="U9" i="7" s="1"/>
  <c r="AI9" i="7" s="1"/>
  <c r="G9" i="21" s="1"/>
  <c r="C9" i="6"/>
  <c r="U9" i="6" s="1"/>
  <c r="AI9" i="6" s="1"/>
  <c r="C9" i="5"/>
  <c r="U9" i="5" s="1"/>
  <c r="AI9" i="5" s="1"/>
  <c r="E9" i="21" s="1"/>
  <c r="C9" i="4"/>
  <c r="U9" i="4" s="1"/>
  <c r="AI9" i="4" s="1"/>
  <c r="D9" i="21" s="1"/>
  <c r="C8" i="16"/>
  <c r="U8" i="16" s="1"/>
  <c r="AI8" i="16" s="1"/>
  <c r="C8" i="14"/>
  <c r="C8" i="13"/>
  <c r="U8" i="13" s="1"/>
  <c r="AI8" i="13" s="1"/>
  <c r="C8" i="12"/>
  <c r="C8" i="11"/>
  <c r="Q8" i="11" s="1"/>
  <c r="C8" i="10"/>
  <c r="U8" i="10" s="1"/>
  <c r="AI8" i="10" s="1"/>
  <c r="C8" i="9"/>
  <c r="Q8" i="9" s="1"/>
  <c r="C8" i="8"/>
  <c r="U8" i="8" s="1"/>
  <c r="AI8" i="8" s="1"/>
  <c r="C8" i="7"/>
  <c r="Q8" i="7" s="1"/>
  <c r="C8" i="6"/>
  <c r="U8" i="6"/>
  <c r="AI8" i="6" s="1"/>
  <c r="Q8" i="6"/>
  <c r="R8" i="6" s="1"/>
  <c r="C8" i="5"/>
  <c r="Q8" i="5" s="1"/>
  <c r="C8" i="4"/>
  <c r="Q8" i="4" s="1"/>
  <c r="U8" i="4"/>
  <c r="AI8" i="4" s="1"/>
  <c r="D8" i="21" s="1"/>
  <c r="C7" i="16"/>
  <c r="U7" i="16" s="1"/>
  <c r="AI7" i="16" s="1"/>
  <c r="C7" i="14"/>
  <c r="C7" i="13"/>
  <c r="U7" i="13" s="1"/>
  <c r="AI7" i="13" s="1"/>
  <c r="C7" i="12"/>
  <c r="C7" i="11"/>
  <c r="Q7" i="11" s="1"/>
  <c r="U7" i="11"/>
  <c r="AI7" i="11" s="1"/>
  <c r="C7" i="10"/>
  <c r="C7" i="9"/>
  <c r="U7" i="9" s="1"/>
  <c r="AI7" i="9" s="1"/>
  <c r="C7" i="8"/>
  <c r="Q7" i="8" s="1"/>
  <c r="C7" i="7"/>
  <c r="U7" i="7" s="1"/>
  <c r="AI7" i="7" s="1"/>
  <c r="C7" i="6"/>
  <c r="Q7" i="6" s="1"/>
  <c r="C7" i="5"/>
  <c r="Q7" i="5" s="1"/>
  <c r="C7" i="4"/>
  <c r="U7" i="4" s="1"/>
  <c r="AI7" i="4" s="1"/>
  <c r="C6" i="16"/>
  <c r="U6" i="16" s="1"/>
  <c r="AI6" i="16" s="1"/>
  <c r="C6" i="14"/>
  <c r="C6" i="13"/>
  <c r="U6" i="13" s="1"/>
  <c r="AI6" i="13" s="1"/>
  <c r="C6" i="12"/>
  <c r="U6" i="12" s="1"/>
  <c r="AI6" i="12" s="1"/>
  <c r="C6" i="11"/>
  <c r="Q6" i="11" s="1"/>
  <c r="C6" i="10"/>
  <c r="Q6" i="10" s="1"/>
  <c r="C6" i="9"/>
  <c r="Q6" i="9" s="1"/>
  <c r="C6" i="8"/>
  <c r="Q6" i="8" s="1"/>
  <c r="R6" i="8" s="1"/>
  <c r="C6" i="7"/>
  <c r="Q6" i="7" s="1"/>
  <c r="C6" i="6"/>
  <c r="Q6" i="6" s="1"/>
  <c r="C6" i="5"/>
  <c r="U6" i="5" s="1"/>
  <c r="AI6" i="5" s="1"/>
  <c r="C6" i="4"/>
  <c r="Q6" i="4" s="1"/>
  <c r="C5" i="16"/>
  <c r="Q5" i="16" s="1"/>
  <c r="C5" i="14"/>
  <c r="U5" i="14" s="1"/>
  <c r="AI5" i="14" s="1"/>
  <c r="C5" i="13"/>
  <c r="Q5" i="13" s="1"/>
  <c r="C5" i="12"/>
  <c r="U5" i="12" s="1"/>
  <c r="AI5" i="12" s="1"/>
  <c r="C5" i="11"/>
  <c r="Q5" i="11" s="1"/>
  <c r="C5" i="10"/>
  <c r="U5" i="10" s="1"/>
  <c r="AI5" i="10" s="1"/>
  <c r="J5" i="21" s="1"/>
  <c r="C5" i="9"/>
  <c r="Q5" i="9" s="1"/>
  <c r="I5" i="17" s="1"/>
  <c r="C5" i="8"/>
  <c r="Q5" i="8" s="1"/>
  <c r="C5" i="7"/>
  <c r="Q5" i="7" s="1"/>
  <c r="G5" i="17" s="1"/>
  <c r="C5" i="6"/>
  <c r="U5" i="6" s="1"/>
  <c r="AI5" i="6" s="1"/>
  <c r="F5" i="21" s="1"/>
  <c r="C5" i="5"/>
  <c r="Q5" i="5" s="1"/>
  <c r="E5" i="17" s="1"/>
  <c r="C5" i="4"/>
  <c r="U5" i="4" s="1"/>
  <c r="AI5" i="4" s="1"/>
  <c r="C7" i="21"/>
  <c r="C6" i="21"/>
  <c r="C5" i="21"/>
  <c r="D44" i="17"/>
  <c r="E44" i="17"/>
  <c r="F44" i="17"/>
  <c r="G44" i="17"/>
  <c r="H44" i="17"/>
  <c r="I44" i="17"/>
  <c r="J44" i="17"/>
  <c r="K44" i="17"/>
  <c r="L44" i="17"/>
  <c r="M44" i="17"/>
  <c r="N44" i="17"/>
  <c r="O44" i="17"/>
  <c r="O43" i="17"/>
  <c r="P43" i="17"/>
  <c r="D42" i="17"/>
  <c r="E42" i="17"/>
  <c r="F42" i="17"/>
  <c r="G42" i="17"/>
  <c r="H42" i="17"/>
  <c r="I42" i="17"/>
  <c r="J42" i="17"/>
  <c r="K42" i="17"/>
  <c r="L42" i="17"/>
  <c r="M42" i="17"/>
  <c r="N42" i="17"/>
  <c r="O41" i="17"/>
  <c r="P41" i="17"/>
  <c r="D40" i="17"/>
  <c r="E40" i="17"/>
  <c r="F40" i="17"/>
  <c r="G40" i="17"/>
  <c r="H40" i="17"/>
  <c r="I40" i="17"/>
  <c r="J40" i="17"/>
  <c r="K40" i="17"/>
  <c r="L40" i="17"/>
  <c r="M40" i="17"/>
  <c r="N40" i="17"/>
  <c r="P39" i="17"/>
  <c r="D38" i="17"/>
  <c r="H38" i="17"/>
  <c r="I38" i="17"/>
  <c r="J38" i="17"/>
  <c r="K38" i="17"/>
  <c r="L38" i="17"/>
  <c r="M38" i="17"/>
  <c r="N38" i="17"/>
  <c r="O38" i="17"/>
  <c r="D37" i="17"/>
  <c r="F37" i="17"/>
  <c r="G37" i="17"/>
  <c r="H37" i="17"/>
  <c r="J37" i="17"/>
  <c r="K37" i="17"/>
  <c r="L37" i="17"/>
  <c r="N37" i="17"/>
  <c r="P37" i="17"/>
  <c r="F36" i="17"/>
  <c r="H36" i="17"/>
  <c r="I36" i="17"/>
  <c r="J36" i="17"/>
  <c r="K36" i="17"/>
  <c r="N36" i="17"/>
  <c r="O36" i="17"/>
  <c r="P36" i="17"/>
  <c r="E35" i="17"/>
  <c r="F35" i="17"/>
  <c r="G35" i="17"/>
  <c r="I35" i="17"/>
  <c r="J35" i="17"/>
  <c r="K35" i="17"/>
  <c r="M35" i="17"/>
  <c r="N35" i="17"/>
  <c r="P35" i="17"/>
  <c r="E34" i="17"/>
  <c r="G34" i="17"/>
  <c r="H34" i="17"/>
  <c r="I34" i="17"/>
  <c r="J34" i="17"/>
  <c r="M34" i="17"/>
  <c r="O34" i="17"/>
  <c r="P34" i="17"/>
  <c r="D33" i="17"/>
  <c r="E33" i="17"/>
  <c r="F33" i="17"/>
  <c r="G33" i="17"/>
  <c r="H33" i="17"/>
  <c r="I33" i="17"/>
  <c r="J33" i="17"/>
  <c r="K33" i="17"/>
  <c r="L33" i="17"/>
  <c r="M33" i="17"/>
  <c r="N33" i="17"/>
  <c r="D32" i="17"/>
  <c r="G32" i="17"/>
  <c r="H32" i="17"/>
  <c r="I32" i="17"/>
  <c r="K32" i="17"/>
  <c r="L32" i="17"/>
  <c r="N32" i="17"/>
  <c r="O32" i="17"/>
  <c r="P32" i="17"/>
  <c r="E31" i="17"/>
  <c r="F31" i="17"/>
  <c r="G31" i="17"/>
  <c r="H31" i="17"/>
  <c r="I31" i="17"/>
  <c r="J31" i="17"/>
  <c r="K31" i="17"/>
  <c r="M31" i="17"/>
  <c r="N31" i="17"/>
  <c r="P31" i="17"/>
  <c r="E30" i="17"/>
  <c r="F30" i="17"/>
  <c r="G30" i="17"/>
  <c r="H30" i="17"/>
  <c r="J30" i="17"/>
  <c r="K30" i="17"/>
  <c r="N30" i="17"/>
  <c r="O30" i="17"/>
  <c r="P30" i="17"/>
  <c r="D29" i="17"/>
  <c r="E29" i="17"/>
  <c r="F29" i="17"/>
  <c r="G29" i="17"/>
  <c r="H29" i="17"/>
  <c r="I29" i="17"/>
  <c r="J29" i="17"/>
  <c r="K29" i="17"/>
  <c r="L29" i="17"/>
  <c r="M29" i="17"/>
  <c r="N29" i="17"/>
  <c r="F28" i="17"/>
  <c r="H28" i="17"/>
  <c r="I28" i="17"/>
  <c r="J28" i="17"/>
  <c r="K28" i="17"/>
  <c r="M28" i="17"/>
  <c r="N28" i="17"/>
  <c r="O28" i="17"/>
  <c r="P28" i="17"/>
  <c r="E27" i="17"/>
  <c r="F27" i="17"/>
  <c r="G27" i="17"/>
  <c r="I27" i="17"/>
  <c r="J27" i="17"/>
  <c r="K27" i="17"/>
  <c r="M27" i="17"/>
  <c r="N27" i="17"/>
  <c r="P27" i="17"/>
  <c r="E26" i="17"/>
  <c r="G26" i="17"/>
  <c r="H26" i="17"/>
  <c r="I26" i="17"/>
  <c r="J26" i="17"/>
  <c r="M26" i="17"/>
  <c r="O26" i="17"/>
  <c r="P26" i="17"/>
  <c r="D25" i="17"/>
  <c r="E25" i="17"/>
  <c r="F25" i="17"/>
  <c r="G25" i="17"/>
  <c r="H25" i="17"/>
  <c r="I25" i="17"/>
  <c r="J25" i="17"/>
  <c r="K25" i="17"/>
  <c r="L25" i="17"/>
  <c r="M25" i="17"/>
  <c r="N25" i="17"/>
  <c r="D24" i="17"/>
  <c r="F24" i="17"/>
  <c r="G24" i="17"/>
  <c r="H24" i="17"/>
  <c r="I24" i="17"/>
  <c r="L24" i="17"/>
  <c r="N24" i="17"/>
  <c r="O24" i="17"/>
  <c r="P24" i="17"/>
  <c r="D23" i="17"/>
  <c r="F23" i="17"/>
  <c r="G23" i="17"/>
  <c r="H23" i="17"/>
  <c r="J23" i="17"/>
  <c r="K23" i="17"/>
  <c r="L23" i="17"/>
  <c r="N23" i="17"/>
  <c r="G22" i="17"/>
  <c r="H22" i="17"/>
  <c r="K22" i="17"/>
  <c r="M22" i="17"/>
  <c r="O22" i="17"/>
  <c r="P22" i="17"/>
  <c r="F21" i="17"/>
  <c r="I21" i="17"/>
  <c r="L21" i="17"/>
  <c r="P21" i="17"/>
  <c r="D20" i="17"/>
  <c r="E20" i="17"/>
  <c r="J20" i="17"/>
  <c r="L20" i="17"/>
  <c r="N20" i="17"/>
  <c r="O20" i="17"/>
  <c r="L19" i="17"/>
  <c r="M19" i="17"/>
  <c r="C7" i="17"/>
  <c r="C6" i="17"/>
  <c r="C5" i="17"/>
  <c r="K76" i="20"/>
  <c r="C5" i="20"/>
  <c r="C6" i="20"/>
  <c r="C7" i="20"/>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C14" i="20"/>
  <c r="B14" i="20"/>
  <c r="C13" i="20"/>
  <c r="B13" i="20"/>
  <c r="C12" i="20"/>
  <c r="B12" i="20"/>
  <c r="C11" i="20"/>
  <c r="B11" i="20"/>
  <c r="C10" i="20"/>
  <c r="B10" i="20"/>
  <c r="C9" i="20"/>
  <c r="B9" i="20"/>
  <c r="C8" i="20"/>
  <c r="B8" i="20"/>
  <c r="B7" i="20"/>
  <c r="B6" i="20"/>
  <c r="B5" i="20"/>
  <c r="K1" i="20"/>
  <c r="AG45" i="15"/>
  <c r="AF45" i="15"/>
  <c r="AE45" i="15"/>
  <c r="AB45" i="15"/>
  <c r="AA45" i="15"/>
  <c r="Z45" i="15"/>
  <c r="Y45" i="15"/>
  <c r="X45" i="15"/>
  <c r="W45" i="15"/>
  <c r="O45" i="15"/>
  <c r="N45" i="15"/>
  <c r="M45" i="15"/>
  <c r="L45" i="15"/>
  <c r="I45" i="15"/>
  <c r="H45" i="15"/>
  <c r="E45" i="15"/>
  <c r="K76" i="21"/>
  <c r="F55" i="21"/>
  <c r="F56" i="21" s="1"/>
  <c r="H55" i="21"/>
  <c r="H56" i="21" s="1"/>
  <c r="J55" i="21"/>
  <c r="J56" i="21" s="1"/>
  <c r="L55" i="21"/>
  <c r="L56" i="21" s="1"/>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14" i="21"/>
  <c r="B14" i="21"/>
  <c r="C13" i="21"/>
  <c r="B13" i="21"/>
  <c r="C12" i="21"/>
  <c r="B12" i="21"/>
  <c r="C11" i="21"/>
  <c r="B11" i="21"/>
  <c r="C10" i="21"/>
  <c r="B10" i="21"/>
  <c r="C9" i="21"/>
  <c r="B9" i="21"/>
  <c r="C8" i="21"/>
  <c r="B8" i="21"/>
  <c r="B7" i="21"/>
  <c r="B6" i="21"/>
  <c r="B5" i="21"/>
  <c r="K1" i="21"/>
  <c r="K76" i="17"/>
  <c r="F55" i="17"/>
  <c r="F56" i="17" s="1"/>
  <c r="H55" i="17"/>
  <c r="H56" i="17" s="1"/>
  <c r="J55" i="17"/>
  <c r="L55" i="17"/>
  <c r="L56" i="17" s="1"/>
  <c r="C44" i="17"/>
  <c r="B44" i="17"/>
  <c r="C43" i="17"/>
  <c r="B43" i="17"/>
  <c r="C42" i="17"/>
  <c r="B42" i="17"/>
  <c r="C41" i="17"/>
  <c r="B41" i="17"/>
  <c r="C40" i="17"/>
  <c r="B40" i="17"/>
  <c r="C39" i="17"/>
  <c r="B39" i="17"/>
  <c r="C38" i="17"/>
  <c r="B38" i="17"/>
  <c r="C37" i="17"/>
  <c r="B37" i="17"/>
  <c r="C36" i="17"/>
  <c r="B36" i="17"/>
  <c r="C35" i="17"/>
  <c r="B35" i="17"/>
  <c r="C34" i="17"/>
  <c r="B34" i="17"/>
  <c r="C33" i="17"/>
  <c r="B33" i="17"/>
  <c r="C32" i="17"/>
  <c r="B32" i="17"/>
  <c r="C31" i="17"/>
  <c r="B31" i="17"/>
  <c r="C30" i="17"/>
  <c r="B30" i="17"/>
  <c r="C29" i="17"/>
  <c r="B29" i="17"/>
  <c r="C28" i="17"/>
  <c r="B28" i="17"/>
  <c r="C27" i="17"/>
  <c r="B27" i="17"/>
  <c r="C26" i="17"/>
  <c r="B26" i="17"/>
  <c r="C25" i="17"/>
  <c r="B25" i="17"/>
  <c r="C24" i="17"/>
  <c r="B24" i="17"/>
  <c r="C23" i="17"/>
  <c r="B23" i="17"/>
  <c r="C22" i="17"/>
  <c r="B22" i="17"/>
  <c r="C21" i="17"/>
  <c r="B21" i="17"/>
  <c r="C20" i="17"/>
  <c r="B20" i="17"/>
  <c r="C19" i="17"/>
  <c r="B19" i="17"/>
  <c r="C18" i="17"/>
  <c r="B18" i="17"/>
  <c r="C17" i="17"/>
  <c r="B17" i="17"/>
  <c r="C16" i="17"/>
  <c r="B16" i="17"/>
  <c r="C15" i="17"/>
  <c r="B15" i="17"/>
  <c r="C14" i="17"/>
  <c r="B14" i="17"/>
  <c r="C13" i="17"/>
  <c r="B13" i="17"/>
  <c r="C12" i="17"/>
  <c r="B12" i="17"/>
  <c r="C11" i="17"/>
  <c r="B11" i="17"/>
  <c r="C10" i="17"/>
  <c r="B10" i="17"/>
  <c r="C9" i="17"/>
  <c r="B9" i="17"/>
  <c r="C8" i="17"/>
  <c r="B8" i="17"/>
  <c r="B7" i="17"/>
  <c r="B6" i="17"/>
  <c r="B5" i="17"/>
  <c r="K1" i="17"/>
  <c r="S3" i="16"/>
  <c r="A3" i="16"/>
  <c r="R43" i="16"/>
  <c r="R41" i="16"/>
  <c r="R39" i="16"/>
  <c r="R37" i="16"/>
  <c r="R36" i="16"/>
  <c r="R35" i="16"/>
  <c r="R34" i="16"/>
  <c r="R32" i="16"/>
  <c r="R31" i="16"/>
  <c r="R30" i="16"/>
  <c r="R28" i="16"/>
  <c r="R27" i="16"/>
  <c r="R26" i="16"/>
  <c r="R24" i="16"/>
  <c r="R22" i="16"/>
  <c r="R21" i="16"/>
  <c r="S46" i="16"/>
  <c r="B46" i="16"/>
  <c r="AG45" i="16"/>
  <c r="AF45" i="16"/>
  <c r="AE45" i="16"/>
  <c r="AD45" i="16"/>
  <c r="AC45" i="16"/>
  <c r="AB45" i="16"/>
  <c r="AA45" i="16"/>
  <c r="Z45" i="16"/>
  <c r="Y45" i="16"/>
  <c r="X45" i="16"/>
  <c r="O45" i="16"/>
  <c r="N45" i="16"/>
  <c r="M45" i="16"/>
  <c r="J45" i="16"/>
  <c r="I45" i="16"/>
  <c r="H45" i="16"/>
  <c r="B44" i="16"/>
  <c r="T44" i="16"/>
  <c r="B43" i="16"/>
  <c r="T43" i="16"/>
  <c r="B42" i="16"/>
  <c r="T42" i="16"/>
  <c r="B41" i="16"/>
  <c r="T41" i="16"/>
  <c r="B40" i="16"/>
  <c r="T40" i="16"/>
  <c r="B39" i="16"/>
  <c r="T39" i="16"/>
  <c r="B38" i="16"/>
  <c r="T38" i="16"/>
  <c r="B37" i="16"/>
  <c r="T37" i="16"/>
  <c r="B36" i="16"/>
  <c r="T36" i="16"/>
  <c r="B35" i="16"/>
  <c r="T35" i="16"/>
  <c r="B34" i="16"/>
  <c r="T34" i="16"/>
  <c r="B33" i="16"/>
  <c r="T33" i="16"/>
  <c r="B32" i="16"/>
  <c r="T32" i="16"/>
  <c r="B31" i="16"/>
  <c r="T31" i="16"/>
  <c r="B30" i="16"/>
  <c r="T30" i="16"/>
  <c r="B29" i="16"/>
  <c r="T29" i="16"/>
  <c r="B28" i="16"/>
  <c r="T28" i="16"/>
  <c r="B27" i="16"/>
  <c r="T27" i="16"/>
  <c r="B26" i="16"/>
  <c r="T26" i="16"/>
  <c r="B25" i="16"/>
  <c r="T25" i="16"/>
  <c r="B24" i="16"/>
  <c r="T24" i="16"/>
  <c r="B23" i="16"/>
  <c r="T23" i="16"/>
  <c r="B22" i="16"/>
  <c r="T22" i="16"/>
  <c r="B21" i="16"/>
  <c r="T21" i="16"/>
  <c r="B20" i="16"/>
  <c r="T20" i="16"/>
  <c r="B19" i="16"/>
  <c r="T19" i="16"/>
  <c r="B18" i="16"/>
  <c r="T18" i="16"/>
  <c r="B17" i="16"/>
  <c r="T17" i="16" s="1"/>
  <c r="B16" i="16"/>
  <c r="T16" i="16"/>
  <c r="B15" i="16"/>
  <c r="T15" i="16" s="1"/>
  <c r="B14" i="16"/>
  <c r="T14" i="16" s="1"/>
  <c r="B13" i="16"/>
  <c r="T13" i="16" s="1"/>
  <c r="B12" i="16"/>
  <c r="T12" i="16" s="1"/>
  <c r="B11" i="16"/>
  <c r="T11" i="16" s="1"/>
  <c r="B10" i="16"/>
  <c r="T10" i="16" s="1"/>
  <c r="B9" i="16"/>
  <c r="T9" i="16" s="1"/>
  <c r="B8" i="16"/>
  <c r="T8" i="16" s="1"/>
  <c r="B7" i="16"/>
  <c r="T7" i="16" s="1"/>
  <c r="B6" i="16"/>
  <c r="T6" i="16" s="1"/>
  <c r="B5" i="16"/>
  <c r="T5" i="16" s="1"/>
  <c r="AC1" i="16"/>
  <c r="J1" i="16"/>
  <c r="S3" i="15"/>
  <c r="A3" i="15"/>
  <c r="S46" i="15"/>
  <c r="B46" i="15"/>
  <c r="B44" i="15"/>
  <c r="T44" i="15"/>
  <c r="B43" i="15"/>
  <c r="T43" i="15"/>
  <c r="B42" i="15"/>
  <c r="T42" i="15"/>
  <c r="B41" i="15"/>
  <c r="T41" i="15"/>
  <c r="B40" i="15"/>
  <c r="T40" i="15"/>
  <c r="B39" i="15"/>
  <c r="T39" i="15"/>
  <c r="B38" i="15"/>
  <c r="T38" i="15"/>
  <c r="B37" i="15"/>
  <c r="T37" i="15"/>
  <c r="B36" i="15"/>
  <c r="T36" i="15"/>
  <c r="B35" i="15"/>
  <c r="T35" i="15"/>
  <c r="B34" i="15"/>
  <c r="T34" i="15"/>
  <c r="B33" i="15"/>
  <c r="T33" i="15"/>
  <c r="B32" i="15"/>
  <c r="T32" i="15"/>
  <c r="B31" i="15"/>
  <c r="T31" i="15"/>
  <c r="B30" i="15"/>
  <c r="T30" i="15"/>
  <c r="B29" i="15"/>
  <c r="T29" i="15"/>
  <c r="B28" i="15"/>
  <c r="T28" i="15"/>
  <c r="B27" i="15"/>
  <c r="T27" i="15"/>
  <c r="B26" i="15"/>
  <c r="T26" i="15"/>
  <c r="B25" i="15"/>
  <c r="T25" i="15"/>
  <c r="B24" i="15"/>
  <c r="T24" i="15"/>
  <c r="B23" i="15"/>
  <c r="T23" i="15"/>
  <c r="B22" i="15"/>
  <c r="T22" i="15"/>
  <c r="B21" i="15"/>
  <c r="T21" i="15"/>
  <c r="B20" i="15"/>
  <c r="T20" i="15"/>
  <c r="B19" i="15"/>
  <c r="T19" i="15"/>
  <c r="B18" i="15"/>
  <c r="T18" i="15"/>
  <c r="B17" i="15"/>
  <c r="T17" i="15" s="1"/>
  <c r="B16" i="15"/>
  <c r="T16" i="15" s="1"/>
  <c r="B15" i="15"/>
  <c r="T15" i="15" s="1"/>
  <c r="B14" i="15"/>
  <c r="T14" i="15" s="1"/>
  <c r="B13" i="15"/>
  <c r="T13" i="15" s="1"/>
  <c r="B12" i="15"/>
  <c r="T12" i="15" s="1"/>
  <c r="B11" i="15"/>
  <c r="T11" i="15" s="1"/>
  <c r="B10" i="15"/>
  <c r="T10" i="15" s="1"/>
  <c r="B9" i="15"/>
  <c r="T9" i="15" s="1"/>
  <c r="B8" i="15"/>
  <c r="T8" i="15"/>
  <c r="B7" i="15"/>
  <c r="T7" i="15" s="1"/>
  <c r="B6" i="15"/>
  <c r="T6" i="15" s="1"/>
  <c r="B5" i="15"/>
  <c r="T5" i="15" s="1"/>
  <c r="AC1" i="15"/>
  <c r="J1" i="15"/>
  <c r="S3" i="14"/>
  <c r="A3" i="14"/>
  <c r="R44" i="14"/>
  <c r="R42" i="14"/>
  <c r="R40" i="14"/>
  <c r="R38" i="14"/>
  <c r="R37" i="14"/>
  <c r="R36" i="14"/>
  <c r="R35" i="14"/>
  <c r="R33" i="14"/>
  <c r="R32" i="14"/>
  <c r="R31" i="14"/>
  <c r="R30" i="14"/>
  <c r="R29" i="14"/>
  <c r="R28" i="14"/>
  <c r="R27" i="14"/>
  <c r="R25" i="14"/>
  <c r="R24" i="14"/>
  <c r="R23" i="14"/>
  <c r="R22" i="14"/>
  <c r="R20" i="14"/>
  <c r="S46" i="14"/>
  <c r="B46" i="14"/>
  <c r="AF45" i="14"/>
  <c r="AE45" i="14"/>
  <c r="AD45" i="14"/>
  <c r="AC45" i="14"/>
  <c r="AB45" i="14"/>
  <c r="AA45" i="14"/>
  <c r="Z45" i="14"/>
  <c r="Y45" i="14"/>
  <c r="N45" i="14"/>
  <c r="M45" i="14"/>
  <c r="J45" i="14"/>
  <c r="B44" i="14"/>
  <c r="T44" i="14"/>
  <c r="B43" i="14"/>
  <c r="T43" i="14"/>
  <c r="B42" i="14"/>
  <c r="T42" i="14"/>
  <c r="B41" i="14"/>
  <c r="T41" i="14"/>
  <c r="B40" i="14"/>
  <c r="T40" i="14"/>
  <c r="B39" i="14"/>
  <c r="T39" i="14"/>
  <c r="B38" i="14"/>
  <c r="T38" i="14"/>
  <c r="B37" i="14"/>
  <c r="T37" i="14"/>
  <c r="B36" i="14"/>
  <c r="T36" i="14"/>
  <c r="B35" i="14"/>
  <c r="T35" i="14"/>
  <c r="B34" i="14"/>
  <c r="T34" i="14"/>
  <c r="B33" i="14"/>
  <c r="T33" i="14"/>
  <c r="B32" i="14"/>
  <c r="T32" i="14"/>
  <c r="B31" i="14"/>
  <c r="T31" i="14"/>
  <c r="B30" i="14"/>
  <c r="T30" i="14"/>
  <c r="B29" i="14"/>
  <c r="T29" i="14"/>
  <c r="B28" i="14"/>
  <c r="T28" i="14"/>
  <c r="B27" i="14"/>
  <c r="T27" i="14"/>
  <c r="B26" i="14"/>
  <c r="T26" i="14"/>
  <c r="B25" i="14"/>
  <c r="T25" i="14"/>
  <c r="B24" i="14"/>
  <c r="T24" i="14"/>
  <c r="B23" i="14"/>
  <c r="T23" i="14"/>
  <c r="B22" i="14"/>
  <c r="T22" i="14"/>
  <c r="B21" i="14"/>
  <c r="T21" i="14"/>
  <c r="B20" i="14"/>
  <c r="T20" i="14"/>
  <c r="B19" i="14"/>
  <c r="T19" i="14"/>
  <c r="B18" i="14"/>
  <c r="T18" i="14" s="1"/>
  <c r="B17" i="14"/>
  <c r="T17" i="14" s="1"/>
  <c r="B16" i="14"/>
  <c r="T16" i="14" s="1"/>
  <c r="B15" i="14"/>
  <c r="T15" i="14" s="1"/>
  <c r="B14" i="14"/>
  <c r="T14" i="14" s="1"/>
  <c r="B13" i="14"/>
  <c r="T13" i="14" s="1"/>
  <c r="B12" i="14"/>
  <c r="T12" i="14" s="1"/>
  <c r="B11" i="14"/>
  <c r="T11" i="14" s="1"/>
  <c r="B10" i="14"/>
  <c r="T10" i="14" s="1"/>
  <c r="B9" i="14"/>
  <c r="T9" i="14" s="1"/>
  <c r="B8" i="14"/>
  <c r="T8" i="14" s="1"/>
  <c r="B7" i="14"/>
  <c r="T7" i="14" s="1"/>
  <c r="B6" i="14"/>
  <c r="T6" i="14" s="1"/>
  <c r="B5" i="14"/>
  <c r="T5" i="14" s="1"/>
  <c r="AC1" i="14"/>
  <c r="J1" i="14"/>
  <c r="S3" i="13"/>
  <c r="A3" i="13"/>
  <c r="R44" i="13"/>
  <c r="R42" i="13"/>
  <c r="R40" i="13"/>
  <c r="R38" i="13"/>
  <c r="R35" i="13"/>
  <c r="R34" i="13"/>
  <c r="R33" i="13"/>
  <c r="R31" i="13"/>
  <c r="R29" i="13"/>
  <c r="R28" i="13"/>
  <c r="R27" i="13"/>
  <c r="R26" i="13"/>
  <c r="R25" i="13"/>
  <c r="R22" i="13"/>
  <c r="R19" i="13"/>
  <c r="S46" i="13"/>
  <c r="B46" i="13"/>
  <c r="AF45" i="13"/>
  <c r="AE45" i="13"/>
  <c r="AD45" i="13"/>
  <c r="AC45" i="13"/>
  <c r="AB45" i="13"/>
  <c r="AA45" i="13"/>
  <c r="Z45" i="13"/>
  <c r="Y45" i="13"/>
  <c r="X45" i="13"/>
  <c r="N45" i="13"/>
  <c r="M45" i="13"/>
  <c r="J45" i="13"/>
  <c r="I45" i="13"/>
  <c r="H45" i="13"/>
  <c r="B44" i="13"/>
  <c r="T44" i="13"/>
  <c r="B43" i="13"/>
  <c r="T43" i="13"/>
  <c r="B42" i="13"/>
  <c r="T42" i="13"/>
  <c r="B41" i="13"/>
  <c r="T41" i="13"/>
  <c r="B40" i="13"/>
  <c r="T40" i="13"/>
  <c r="B39" i="13"/>
  <c r="T39" i="13"/>
  <c r="B38" i="13"/>
  <c r="T38" i="13"/>
  <c r="B37" i="13"/>
  <c r="T37" i="13"/>
  <c r="B36" i="13"/>
  <c r="T36" i="13"/>
  <c r="B35" i="13"/>
  <c r="T35" i="13"/>
  <c r="B34" i="13"/>
  <c r="T34" i="13"/>
  <c r="B33" i="13"/>
  <c r="T33" i="13"/>
  <c r="B32" i="13"/>
  <c r="T32" i="13"/>
  <c r="B31" i="13"/>
  <c r="T31" i="13"/>
  <c r="B30" i="13"/>
  <c r="T30" i="13"/>
  <c r="B29" i="13"/>
  <c r="T29" i="13"/>
  <c r="B28" i="13"/>
  <c r="T28" i="13"/>
  <c r="B27" i="13"/>
  <c r="T27" i="13"/>
  <c r="B26" i="13"/>
  <c r="T26" i="13"/>
  <c r="B25" i="13"/>
  <c r="T25" i="13"/>
  <c r="B24" i="13"/>
  <c r="T24" i="13"/>
  <c r="B23" i="13"/>
  <c r="T23" i="13"/>
  <c r="B22" i="13"/>
  <c r="T22" i="13"/>
  <c r="B21" i="13"/>
  <c r="T21" i="13"/>
  <c r="B20" i="13"/>
  <c r="T20" i="13"/>
  <c r="B19" i="13"/>
  <c r="T19" i="13"/>
  <c r="B18" i="13"/>
  <c r="T18" i="13" s="1"/>
  <c r="B17" i="13"/>
  <c r="T17" i="13"/>
  <c r="B16" i="13"/>
  <c r="T16" i="13" s="1"/>
  <c r="B15" i="13"/>
  <c r="T15" i="13" s="1"/>
  <c r="B14" i="13"/>
  <c r="T14" i="13" s="1"/>
  <c r="B13" i="13"/>
  <c r="T13" i="13" s="1"/>
  <c r="B12" i="13"/>
  <c r="T12" i="13" s="1"/>
  <c r="B11" i="13"/>
  <c r="T11" i="13" s="1"/>
  <c r="B10" i="13"/>
  <c r="T10" i="13" s="1"/>
  <c r="B9" i="13"/>
  <c r="T9" i="13" s="1"/>
  <c r="B8" i="13"/>
  <c r="T8" i="13" s="1"/>
  <c r="B7" i="13"/>
  <c r="T7" i="13" s="1"/>
  <c r="B6" i="13"/>
  <c r="T6" i="13" s="1"/>
  <c r="B5" i="13"/>
  <c r="T5" i="13" s="1"/>
  <c r="AC1" i="13"/>
  <c r="J1" i="13"/>
  <c r="S3" i="12"/>
  <c r="A3" i="12"/>
  <c r="R44" i="12"/>
  <c r="R42" i="12"/>
  <c r="R40" i="12"/>
  <c r="R38" i="12"/>
  <c r="R37" i="12"/>
  <c r="R33" i="12"/>
  <c r="R32" i="12"/>
  <c r="R29" i="12"/>
  <c r="R25" i="12"/>
  <c r="R24" i="12"/>
  <c r="R23" i="12"/>
  <c r="R21" i="12"/>
  <c r="R20" i="12"/>
  <c r="R19" i="12"/>
  <c r="S46" i="12"/>
  <c r="B46" i="12"/>
  <c r="AF45" i="12"/>
  <c r="AE45" i="12"/>
  <c r="AB45" i="12"/>
  <c r="N45" i="12"/>
  <c r="M45" i="12"/>
  <c r="J45" i="12"/>
  <c r="I45" i="12"/>
  <c r="H45" i="12"/>
  <c r="B44" i="12"/>
  <c r="T44" i="12"/>
  <c r="B43" i="12"/>
  <c r="T43" i="12"/>
  <c r="B42" i="12"/>
  <c r="T42" i="12"/>
  <c r="B41" i="12"/>
  <c r="T41" i="12"/>
  <c r="B40" i="12"/>
  <c r="T40" i="12"/>
  <c r="B39" i="12"/>
  <c r="T39" i="12"/>
  <c r="B38" i="12"/>
  <c r="T38" i="12"/>
  <c r="B37" i="12"/>
  <c r="T37" i="12"/>
  <c r="B36" i="12"/>
  <c r="T36" i="12"/>
  <c r="B35" i="12"/>
  <c r="T35" i="12"/>
  <c r="B34" i="12"/>
  <c r="T34" i="12"/>
  <c r="B33" i="12"/>
  <c r="T33" i="12"/>
  <c r="B32" i="12"/>
  <c r="T32" i="12"/>
  <c r="B31" i="12"/>
  <c r="T31" i="12"/>
  <c r="B30" i="12"/>
  <c r="T30" i="12"/>
  <c r="B29" i="12"/>
  <c r="T29" i="12"/>
  <c r="B28" i="12"/>
  <c r="T28" i="12"/>
  <c r="B27" i="12"/>
  <c r="T27" i="12"/>
  <c r="B26" i="12"/>
  <c r="T26" i="12"/>
  <c r="B25" i="12"/>
  <c r="T25" i="12"/>
  <c r="B24" i="12"/>
  <c r="T24" i="12"/>
  <c r="B23" i="12"/>
  <c r="T23" i="12"/>
  <c r="B22" i="12"/>
  <c r="T22" i="12"/>
  <c r="B21" i="12"/>
  <c r="T21" i="12"/>
  <c r="B20" i="12"/>
  <c r="T20" i="12"/>
  <c r="B19" i="12"/>
  <c r="T19" i="12"/>
  <c r="B18" i="12"/>
  <c r="T18" i="12" s="1"/>
  <c r="B17" i="12"/>
  <c r="T17" i="12" s="1"/>
  <c r="B16" i="12"/>
  <c r="T16" i="12" s="1"/>
  <c r="B15" i="12"/>
  <c r="T15" i="12" s="1"/>
  <c r="B14" i="12"/>
  <c r="T14" i="12" s="1"/>
  <c r="B13" i="12"/>
  <c r="T13" i="12" s="1"/>
  <c r="B12" i="12"/>
  <c r="T12" i="12" s="1"/>
  <c r="B11" i="12"/>
  <c r="T11" i="12" s="1"/>
  <c r="B10" i="12"/>
  <c r="T10" i="12" s="1"/>
  <c r="B9" i="12"/>
  <c r="T9" i="12" s="1"/>
  <c r="B8" i="12"/>
  <c r="T8" i="12" s="1"/>
  <c r="B7" i="12"/>
  <c r="T7" i="12" s="1"/>
  <c r="B6" i="12"/>
  <c r="T6" i="12" s="1"/>
  <c r="B5" i="12"/>
  <c r="T5" i="12" s="1"/>
  <c r="AC1" i="12"/>
  <c r="J1" i="12"/>
  <c r="S3" i="11"/>
  <c r="A3" i="11"/>
  <c r="R44" i="11"/>
  <c r="R42" i="11"/>
  <c r="R40" i="11"/>
  <c r="R38" i="11"/>
  <c r="R37" i="11"/>
  <c r="R36" i="11"/>
  <c r="R35" i="11"/>
  <c r="R33" i="11"/>
  <c r="R32" i="11"/>
  <c r="R31" i="11"/>
  <c r="R30" i="11"/>
  <c r="R29" i="11"/>
  <c r="R28" i="11"/>
  <c r="R27" i="11"/>
  <c r="R25" i="11"/>
  <c r="R23" i="11"/>
  <c r="R22" i="11"/>
  <c r="S46" i="11"/>
  <c r="B46" i="11"/>
  <c r="AF45" i="11"/>
  <c r="AE45" i="11"/>
  <c r="AD45" i="11"/>
  <c r="AC45" i="11"/>
  <c r="AB45" i="11"/>
  <c r="AA45" i="11"/>
  <c r="Z45" i="11"/>
  <c r="Y45" i="11"/>
  <c r="N45" i="11"/>
  <c r="M45" i="11"/>
  <c r="J45" i="11"/>
  <c r="I45" i="11"/>
  <c r="H45" i="11"/>
  <c r="B44" i="11"/>
  <c r="T44" i="11"/>
  <c r="B43" i="11"/>
  <c r="T43" i="11"/>
  <c r="B42" i="11"/>
  <c r="T42" i="11"/>
  <c r="B41" i="11"/>
  <c r="T41" i="11"/>
  <c r="B40" i="11"/>
  <c r="T40" i="11"/>
  <c r="B39" i="11"/>
  <c r="T39" i="11"/>
  <c r="B38" i="11"/>
  <c r="T38" i="11"/>
  <c r="B37" i="11"/>
  <c r="T37" i="11"/>
  <c r="B36" i="11"/>
  <c r="T36" i="11"/>
  <c r="B35" i="11"/>
  <c r="T35" i="11"/>
  <c r="B34" i="11"/>
  <c r="T34" i="11"/>
  <c r="B33" i="11"/>
  <c r="T33" i="11"/>
  <c r="B32" i="11"/>
  <c r="T32" i="11"/>
  <c r="B31" i="11"/>
  <c r="T31" i="11"/>
  <c r="B30" i="11"/>
  <c r="T30" i="11"/>
  <c r="B29" i="11"/>
  <c r="T29" i="11"/>
  <c r="B28" i="11"/>
  <c r="T28" i="11"/>
  <c r="B27" i="11"/>
  <c r="T27" i="11"/>
  <c r="B26" i="11"/>
  <c r="T26" i="11"/>
  <c r="B25" i="11"/>
  <c r="T25" i="11"/>
  <c r="B24" i="11"/>
  <c r="T24" i="11"/>
  <c r="B23" i="11"/>
  <c r="T23" i="11"/>
  <c r="B22" i="11"/>
  <c r="T22" i="11"/>
  <c r="B21" i="11"/>
  <c r="T21" i="11"/>
  <c r="B20" i="11"/>
  <c r="T20" i="11"/>
  <c r="B19" i="11"/>
  <c r="T19" i="11"/>
  <c r="B18" i="11"/>
  <c r="T18" i="11"/>
  <c r="B17" i="11"/>
  <c r="T17" i="11" s="1"/>
  <c r="B16" i="11"/>
  <c r="T16" i="11" s="1"/>
  <c r="B15" i="11"/>
  <c r="T15" i="11" s="1"/>
  <c r="B14" i="11"/>
  <c r="T14" i="11" s="1"/>
  <c r="B13" i="11"/>
  <c r="T13" i="11" s="1"/>
  <c r="B12" i="11"/>
  <c r="T12" i="11" s="1"/>
  <c r="B11" i="11"/>
  <c r="T11" i="11" s="1"/>
  <c r="B10" i="11"/>
  <c r="T10" i="11" s="1"/>
  <c r="B9" i="11"/>
  <c r="T9" i="11" s="1"/>
  <c r="B8" i="11"/>
  <c r="T8" i="11" s="1"/>
  <c r="B7" i="11"/>
  <c r="T7" i="11" s="1"/>
  <c r="B6" i="11"/>
  <c r="T6" i="11" s="1"/>
  <c r="B5" i="11"/>
  <c r="T5" i="11" s="1"/>
  <c r="AC1" i="11"/>
  <c r="J1" i="11"/>
  <c r="S3" i="10"/>
  <c r="A3" i="10"/>
  <c r="R44" i="10"/>
  <c r="R42" i="10"/>
  <c r="R40" i="10"/>
  <c r="R38" i="10"/>
  <c r="R37" i="10"/>
  <c r="R36" i="10"/>
  <c r="R35" i="10"/>
  <c r="R34" i="10"/>
  <c r="R33" i="10"/>
  <c r="R31" i="10"/>
  <c r="R30" i="10"/>
  <c r="R29" i="10"/>
  <c r="R28" i="10"/>
  <c r="R27" i="10"/>
  <c r="R26" i="10"/>
  <c r="R25" i="10"/>
  <c r="R23" i="10"/>
  <c r="R20" i="10"/>
  <c r="S46" i="10"/>
  <c r="B46" i="10"/>
  <c r="AF45" i="10"/>
  <c r="AE45" i="10"/>
  <c r="AD45" i="10"/>
  <c r="AC45" i="10"/>
  <c r="AB45" i="10"/>
  <c r="AA45" i="10"/>
  <c r="Z45" i="10"/>
  <c r="N45" i="10"/>
  <c r="M45" i="10"/>
  <c r="J45" i="10"/>
  <c r="I45" i="10"/>
  <c r="H45" i="10"/>
  <c r="B44" i="10"/>
  <c r="T44" i="10"/>
  <c r="B43" i="10"/>
  <c r="T43" i="10"/>
  <c r="B42" i="10"/>
  <c r="T42" i="10"/>
  <c r="B41" i="10"/>
  <c r="T41" i="10"/>
  <c r="B40" i="10"/>
  <c r="T40" i="10"/>
  <c r="B39" i="10"/>
  <c r="T39" i="10"/>
  <c r="B38" i="10"/>
  <c r="T38" i="10"/>
  <c r="B37" i="10"/>
  <c r="T37" i="10"/>
  <c r="B36" i="10"/>
  <c r="T36" i="10"/>
  <c r="B35" i="10"/>
  <c r="T35" i="10"/>
  <c r="B34" i="10"/>
  <c r="T34" i="10"/>
  <c r="B33" i="10"/>
  <c r="T33" i="10"/>
  <c r="B32" i="10"/>
  <c r="T32" i="10"/>
  <c r="B31" i="10"/>
  <c r="T31" i="10"/>
  <c r="B30" i="10"/>
  <c r="T30" i="10"/>
  <c r="B29" i="10"/>
  <c r="T29" i="10"/>
  <c r="B28" i="10"/>
  <c r="T28" i="10"/>
  <c r="B27" i="10"/>
  <c r="T27" i="10"/>
  <c r="B26" i="10"/>
  <c r="T26" i="10"/>
  <c r="B25" i="10"/>
  <c r="T25" i="10"/>
  <c r="B24" i="10"/>
  <c r="T24" i="10"/>
  <c r="B23" i="10"/>
  <c r="T23" i="10"/>
  <c r="B22" i="10"/>
  <c r="T22" i="10"/>
  <c r="B21" i="10"/>
  <c r="T21" i="10"/>
  <c r="B20" i="10"/>
  <c r="T20" i="10"/>
  <c r="B19" i="10"/>
  <c r="T19" i="10"/>
  <c r="B18" i="10"/>
  <c r="T18" i="10"/>
  <c r="B17" i="10"/>
  <c r="T17" i="10" s="1"/>
  <c r="B16" i="10"/>
  <c r="T16" i="10" s="1"/>
  <c r="B15" i="10"/>
  <c r="T15" i="10" s="1"/>
  <c r="B14" i="10"/>
  <c r="T14" i="10" s="1"/>
  <c r="B13" i="10"/>
  <c r="T13" i="10" s="1"/>
  <c r="B12" i="10"/>
  <c r="T12" i="10" s="1"/>
  <c r="B11" i="10"/>
  <c r="T11" i="10" s="1"/>
  <c r="B10" i="10"/>
  <c r="T10" i="10" s="1"/>
  <c r="B9" i="10"/>
  <c r="T9" i="10" s="1"/>
  <c r="B8" i="10"/>
  <c r="T8" i="10" s="1"/>
  <c r="B7" i="10"/>
  <c r="T7" i="10" s="1"/>
  <c r="B6" i="10"/>
  <c r="T6" i="10" s="1"/>
  <c r="B5" i="10"/>
  <c r="T5" i="10" s="1"/>
  <c r="AC1" i="10"/>
  <c r="J1" i="10"/>
  <c r="S3" i="9"/>
  <c r="A3" i="9"/>
  <c r="R44" i="9"/>
  <c r="R42" i="9"/>
  <c r="R40" i="9"/>
  <c r="R38" i="9"/>
  <c r="R36" i="9"/>
  <c r="R35" i="9"/>
  <c r="R34" i="9"/>
  <c r="R33" i="9"/>
  <c r="R32" i="9"/>
  <c r="R31" i="9"/>
  <c r="R29" i="9"/>
  <c r="R28" i="9"/>
  <c r="R27" i="9"/>
  <c r="R26" i="9"/>
  <c r="R25" i="9"/>
  <c r="R24" i="9"/>
  <c r="R21" i="9"/>
  <c r="R19" i="9"/>
  <c r="S46" i="9"/>
  <c r="B46" i="9"/>
  <c r="AF45" i="9"/>
  <c r="AE45" i="9"/>
  <c r="AD45" i="9"/>
  <c r="AC45" i="9"/>
  <c r="AB45" i="9"/>
  <c r="AA45" i="9"/>
  <c r="Z45" i="9"/>
  <c r="N45" i="9"/>
  <c r="M45" i="9"/>
  <c r="J45" i="9"/>
  <c r="B44" i="9"/>
  <c r="T44" i="9"/>
  <c r="B43" i="9"/>
  <c r="T43" i="9"/>
  <c r="B42" i="9"/>
  <c r="T42" i="9"/>
  <c r="B41" i="9"/>
  <c r="T41" i="9"/>
  <c r="B40" i="9"/>
  <c r="T40" i="9"/>
  <c r="B39" i="9"/>
  <c r="T39" i="9"/>
  <c r="B38" i="9"/>
  <c r="T38" i="9"/>
  <c r="B37" i="9"/>
  <c r="T37" i="9"/>
  <c r="B36" i="9"/>
  <c r="T36" i="9"/>
  <c r="B35" i="9"/>
  <c r="T35" i="9"/>
  <c r="B34" i="9"/>
  <c r="T34" i="9"/>
  <c r="B33" i="9"/>
  <c r="T33" i="9"/>
  <c r="B32" i="9"/>
  <c r="T32" i="9"/>
  <c r="B31" i="9"/>
  <c r="T31" i="9"/>
  <c r="B30" i="9"/>
  <c r="T30" i="9"/>
  <c r="B29" i="9"/>
  <c r="T29" i="9"/>
  <c r="B28" i="9"/>
  <c r="T28" i="9"/>
  <c r="B27" i="9"/>
  <c r="T27" i="9"/>
  <c r="B26" i="9"/>
  <c r="T26" i="9"/>
  <c r="B25" i="9"/>
  <c r="T25" i="9"/>
  <c r="B24" i="9"/>
  <c r="T24" i="9"/>
  <c r="B23" i="9"/>
  <c r="T23" i="9"/>
  <c r="B22" i="9"/>
  <c r="T22" i="9"/>
  <c r="B21" i="9"/>
  <c r="T21" i="9"/>
  <c r="B20" i="9"/>
  <c r="T20" i="9"/>
  <c r="B19" i="9"/>
  <c r="T19" i="9"/>
  <c r="B18" i="9"/>
  <c r="T18" i="9" s="1"/>
  <c r="B17" i="9"/>
  <c r="T17" i="9" s="1"/>
  <c r="B16" i="9"/>
  <c r="T16" i="9" s="1"/>
  <c r="B15" i="9"/>
  <c r="T15" i="9" s="1"/>
  <c r="B14" i="9"/>
  <c r="T14" i="9" s="1"/>
  <c r="B13" i="9"/>
  <c r="T13" i="9" s="1"/>
  <c r="B12" i="9"/>
  <c r="T12" i="9" s="1"/>
  <c r="B11" i="9"/>
  <c r="T11" i="9" s="1"/>
  <c r="B10" i="9"/>
  <c r="T10" i="9" s="1"/>
  <c r="B9" i="9"/>
  <c r="T9" i="9" s="1"/>
  <c r="B8" i="9"/>
  <c r="T8" i="9" s="1"/>
  <c r="B7" i="9"/>
  <c r="T7" i="9" s="1"/>
  <c r="B6" i="9"/>
  <c r="T6" i="9" s="1"/>
  <c r="B5" i="9"/>
  <c r="T5" i="9" s="1"/>
  <c r="AC1" i="9"/>
  <c r="J1" i="9"/>
  <c r="S3" i="8"/>
  <c r="A3" i="8"/>
  <c r="R44" i="8"/>
  <c r="R42" i="8"/>
  <c r="R40" i="8"/>
  <c r="R38" i="8"/>
  <c r="R37" i="8"/>
  <c r="R36" i="8"/>
  <c r="R34" i="8"/>
  <c r="R33" i="8"/>
  <c r="R32" i="8"/>
  <c r="R31" i="8"/>
  <c r="R30" i="8"/>
  <c r="R29" i="8"/>
  <c r="R28" i="8"/>
  <c r="R26" i="8"/>
  <c r="R25" i="8"/>
  <c r="R24" i="8"/>
  <c r="R23" i="8"/>
  <c r="R22" i="8"/>
  <c r="R21" i="8"/>
  <c r="S46" i="8"/>
  <c r="B46" i="8"/>
  <c r="AF45" i="8"/>
  <c r="AE45" i="8"/>
  <c r="AD45" i="8"/>
  <c r="AA45" i="8"/>
  <c r="Z45" i="8"/>
  <c r="Y45" i="8"/>
  <c r="N45" i="8"/>
  <c r="M45" i="8"/>
  <c r="J45" i="8"/>
  <c r="I45" i="8"/>
  <c r="H45" i="8"/>
  <c r="B44" i="8"/>
  <c r="T44" i="8"/>
  <c r="B43" i="8"/>
  <c r="T43" i="8"/>
  <c r="B42" i="8"/>
  <c r="T42" i="8"/>
  <c r="B41" i="8"/>
  <c r="T41" i="8"/>
  <c r="B40" i="8"/>
  <c r="T40" i="8"/>
  <c r="B39" i="8"/>
  <c r="T39" i="8"/>
  <c r="B38" i="8"/>
  <c r="T38" i="8"/>
  <c r="B37" i="8"/>
  <c r="T37" i="8"/>
  <c r="B36" i="8"/>
  <c r="T36" i="8"/>
  <c r="B35" i="8"/>
  <c r="T35" i="8"/>
  <c r="B34" i="8"/>
  <c r="T34" i="8"/>
  <c r="B33" i="8"/>
  <c r="T33" i="8"/>
  <c r="B32" i="8"/>
  <c r="T32" i="8"/>
  <c r="B31" i="8"/>
  <c r="T31" i="8"/>
  <c r="B30" i="8"/>
  <c r="T30" i="8"/>
  <c r="B29" i="8"/>
  <c r="T29" i="8"/>
  <c r="B28" i="8"/>
  <c r="T28" i="8"/>
  <c r="B27" i="8"/>
  <c r="T27" i="8"/>
  <c r="B26" i="8"/>
  <c r="T26" i="8"/>
  <c r="B25" i="8"/>
  <c r="T25" i="8"/>
  <c r="B24" i="8"/>
  <c r="T24" i="8"/>
  <c r="B23" i="8"/>
  <c r="T23" i="8"/>
  <c r="B22" i="8"/>
  <c r="T22" i="8"/>
  <c r="B21" i="8"/>
  <c r="T21" i="8"/>
  <c r="B20" i="8"/>
  <c r="T20" i="8"/>
  <c r="B19" i="8"/>
  <c r="T19" i="8"/>
  <c r="B18" i="8"/>
  <c r="T18" i="8" s="1"/>
  <c r="B17" i="8"/>
  <c r="T17" i="8" s="1"/>
  <c r="B16" i="8"/>
  <c r="T16" i="8" s="1"/>
  <c r="B15" i="8"/>
  <c r="T15" i="8" s="1"/>
  <c r="B14" i="8"/>
  <c r="T14" i="8" s="1"/>
  <c r="B13" i="8"/>
  <c r="T13" i="8" s="1"/>
  <c r="B12" i="8"/>
  <c r="T12" i="8" s="1"/>
  <c r="B11" i="8"/>
  <c r="T11" i="8" s="1"/>
  <c r="B10" i="8"/>
  <c r="T10" i="8" s="1"/>
  <c r="B9" i="8"/>
  <c r="T9" i="8" s="1"/>
  <c r="B8" i="8"/>
  <c r="T8" i="8"/>
  <c r="B7" i="8"/>
  <c r="T7" i="8" s="1"/>
  <c r="B6" i="8"/>
  <c r="T6" i="8" s="1"/>
  <c r="B5" i="8"/>
  <c r="T5" i="8" s="1"/>
  <c r="AC1" i="8"/>
  <c r="J1" i="8"/>
  <c r="S3" i="7"/>
  <c r="A3" i="7"/>
  <c r="R44" i="7"/>
  <c r="R42" i="7"/>
  <c r="R40" i="7"/>
  <c r="R37" i="7"/>
  <c r="R35" i="7"/>
  <c r="R34" i="7"/>
  <c r="R33" i="7"/>
  <c r="R32" i="7"/>
  <c r="R31" i="7"/>
  <c r="R30" i="7"/>
  <c r="R29" i="7"/>
  <c r="R27" i="7"/>
  <c r="R26" i="7"/>
  <c r="R25" i="7"/>
  <c r="R24" i="7"/>
  <c r="R23" i="7"/>
  <c r="R22" i="7"/>
  <c r="S46" i="7"/>
  <c r="B46" i="7"/>
  <c r="AF45" i="7"/>
  <c r="AE45" i="7"/>
  <c r="AD45" i="7"/>
  <c r="AA45" i="7"/>
  <c r="Z45" i="7"/>
  <c r="Y45" i="7"/>
  <c r="N45" i="7"/>
  <c r="M45" i="7"/>
  <c r="J45" i="7"/>
  <c r="I45" i="7"/>
  <c r="H45" i="7"/>
  <c r="B44" i="7"/>
  <c r="T44" i="7"/>
  <c r="B43" i="7"/>
  <c r="T43" i="7"/>
  <c r="B42" i="7"/>
  <c r="T42" i="7"/>
  <c r="B41" i="7"/>
  <c r="T41" i="7"/>
  <c r="B40" i="7"/>
  <c r="T40" i="7"/>
  <c r="B39" i="7"/>
  <c r="T39" i="7"/>
  <c r="B38" i="7"/>
  <c r="T38" i="7"/>
  <c r="B37" i="7"/>
  <c r="T37" i="7"/>
  <c r="B36" i="7"/>
  <c r="T36" i="7"/>
  <c r="B35" i="7"/>
  <c r="T35" i="7"/>
  <c r="B34" i="7"/>
  <c r="T34" i="7"/>
  <c r="B33" i="7"/>
  <c r="T33" i="7"/>
  <c r="B32" i="7"/>
  <c r="T32" i="7"/>
  <c r="B31" i="7"/>
  <c r="T31" i="7"/>
  <c r="B30" i="7"/>
  <c r="T30" i="7"/>
  <c r="B29" i="7"/>
  <c r="T29" i="7"/>
  <c r="B28" i="7"/>
  <c r="T28" i="7"/>
  <c r="B27" i="7"/>
  <c r="T27" i="7"/>
  <c r="B26" i="7"/>
  <c r="T26" i="7"/>
  <c r="B25" i="7"/>
  <c r="T25" i="7"/>
  <c r="B24" i="7"/>
  <c r="T24" i="7"/>
  <c r="B23" i="7"/>
  <c r="T23" i="7"/>
  <c r="B22" i="7"/>
  <c r="T22" i="7"/>
  <c r="B21" i="7"/>
  <c r="T21" i="7"/>
  <c r="B20" i="7"/>
  <c r="T20" i="7"/>
  <c r="B19" i="7"/>
  <c r="T19" i="7"/>
  <c r="B18" i="7"/>
  <c r="T18" i="7" s="1"/>
  <c r="B17" i="7"/>
  <c r="T17" i="7" s="1"/>
  <c r="B16" i="7"/>
  <c r="T16" i="7" s="1"/>
  <c r="B15" i="7"/>
  <c r="T15" i="7" s="1"/>
  <c r="B14" i="7"/>
  <c r="T14" i="7" s="1"/>
  <c r="B13" i="7"/>
  <c r="T13" i="7" s="1"/>
  <c r="B12" i="7"/>
  <c r="T12" i="7" s="1"/>
  <c r="B11" i="7"/>
  <c r="T11" i="7" s="1"/>
  <c r="B10" i="7"/>
  <c r="T10" i="7" s="1"/>
  <c r="B9" i="7"/>
  <c r="T9" i="7" s="1"/>
  <c r="B8" i="7"/>
  <c r="T8" i="7" s="1"/>
  <c r="B7" i="7"/>
  <c r="T7" i="7"/>
  <c r="B6" i="7"/>
  <c r="T6" i="7" s="1"/>
  <c r="B5" i="7"/>
  <c r="T5" i="7" s="1"/>
  <c r="AC1" i="7"/>
  <c r="J1" i="7"/>
  <c r="S3" i="6"/>
  <c r="A3" i="6"/>
  <c r="R44" i="6"/>
  <c r="R42" i="6"/>
  <c r="R40" i="6"/>
  <c r="R37" i="6"/>
  <c r="R36" i="6"/>
  <c r="R35" i="6"/>
  <c r="R33" i="6"/>
  <c r="R31" i="6"/>
  <c r="R30" i="6"/>
  <c r="R29" i="6"/>
  <c r="R28" i="6"/>
  <c r="R27" i="6"/>
  <c r="R25" i="6"/>
  <c r="R24" i="6"/>
  <c r="R23" i="6"/>
  <c r="R21" i="6"/>
  <c r="S46" i="6"/>
  <c r="B46" i="6"/>
  <c r="AF45" i="6"/>
  <c r="AE45" i="6"/>
  <c r="AD45" i="6"/>
  <c r="AC45" i="6"/>
  <c r="AB45" i="6"/>
  <c r="N45" i="6"/>
  <c r="M45" i="6"/>
  <c r="J45" i="6"/>
  <c r="I45" i="6"/>
  <c r="H45" i="6"/>
  <c r="B44" i="6"/>
  <c r="T44" i="6"/>
  <c r="B43" i="6"/>
  <c r="T43" i="6"/>
  <c r="B42" i="6"/>
  <c r="T42" i="6"/>
  <c r="B41" i="6"/>
  <c r="T41" i="6"/>
  <c r="B40" i="6"/>
  <c r="T40" i="6"/>
  <c r="B39" i="6"/>
  <c r="T39" i="6"/>
  <c r="B38" i="6"/>
  <c r="T38" i="6"/>
  <c r="B37" i="6"/>
  <c r="T37" i="6"/>
  <c r="B36" i="6"/>
  <c r="T36" i="6"/>
  <c r="B35" i="6"/>
  <c r="T35" i="6"/>
  <c r="B34" i="6"/>
  <c r="T34" i="6"/>
  <c r="B33" i="6"/>
  <c r="T33" i="6"/>
  <c r="B32" i="6"/>
  <c r="T32" i="6"/>
  <c r="B31" i="6"/>
  <c r="T31" i="6"/>
  <c r="B30" i="6"/>
  <c r="T30" i="6"/>
  <c r="B29" i="6"/>
  <c r="T29" i="6"/>
  <c r="B28" i="6"/>
  <c r="T28" i="6"/>
  <c r="B27" i="6"/>
  <c r="T27" i="6"/>
  <c r="B26" i="6"/>
  <c r="T26" i="6"/>
  <c r="B25" i="6"/>
  <c r="T25" i="6"/>
  <c r="B24" i="6"/>
  <c r="T24" i="6"/>
  <c r="B23" i="6"/>
  <c r="T23" i="6"/>
  <c r="B22" i="6"/>
  <c r="T22" i="6"/>
  <c r="B21" i="6"/>
  <c r="T21" i="6"/>
  <c r="B20" i="6"/>
  <c r="T20" i="6"/>
  <c r="B19" i="6"/>
  <c r="T19" i="6"/>
  <c r="B18" i="6"/>
  <c r="T18" i="6"/>
  <c r="B17" i="6"/>
  <c r="T17" i="6" s="1"/>
  <c r="B16" i="6"/>
  <c r="T16" i="6" s="1"/>
  <c r="B15" i="6"/>
  <c r="T15" i="6" s="1"/>
  <c r="B14" i="6"/>
  <c r="T14" i="6" s="1"/>
  <c r="B13" i="6"/>
  <c r="T13" i="6" s="1"/>
  <c r="B12" i="6"/>
  <c r="T12" i="6" s="1"/>
  <c r="B11" i="6"/>
  <c r="T11" i="6" s="1"/>
  <c r="B10" i="6"/>
  <c r="T10" i="6" s="1"/>
  <c r="B9" i="6"/>
  <c r="T9" i="6" s="1"/>
  <c r="B8" i="6"/>
  <c r="T8" i="6" s="1"/>
  <c r="B7" i="6"/>
  <c r="T7" i="6" s="1"/>
  <c r="B6" i="6"/>
  <c r="T6" i="6" s="1"/>
  <c r="B5" i="6"/>
  <c r="T5" i="6"/>
  <c r="AC1" i="6"/>
  <c r="J1" i="6"/>
  <c r="S3" i="5"/>
  <c r="A3" i="5"/>
  <c r="R44" i="5"/>
  <c r="R42" i="5"/>
  <c r="R40" i="5"/>
  <c r="R35" i="5"/>
  <c r="R34" i="5"/>
  <c r="R33" i="5"/>
  <c r="R31" i="5"/>
  <c r="R30" i="5"/>
  <c r="R29" i="5"/>
  <c r="R27" i="5"/>
  <c r="R26" i="5"/>
  <c r="R25" i="5"/>
  <c r="R23" i="5"/>
  <c r="R20" i="5"/>
  <c r="S46" i="5"/>
  <c r="B46" i="5"/>
  <c r="AF45" i="5"/>
  <c r="AE45" i="5"/>
  <c r="AD45" i="5"/>
  <c r="AA45" i="5"/>
  <c r="Z45" i="5"/>
  <c r="Y45" i="5"/>
  <c r="N45" i="5"/>
  <c r="J45" i="5"/>
  <c r="I45" i="5"/>
  <c r="B44" i="5"/>
  <c r="T44" i="5"/>
  <c r="B43" i="5"/>
  <c r="T43" i="5"/>
  <c r="B42" i="5"/>
  <c r="T42" i="5"/>
  <c r="B41" i="5"/>
  <c r="T41" i="5"/>
  <c r="B40" i="5"/>
  <c r="T40" i="5"/>
  <c r="B39" i="5"/>
  <c r="T39" i="5"/>
  <c r="B38" i="5"/>
  <c r="T38" i="5"/>
  <c r="B37" i="5"/>
  <c r="T37" i="5"/>
  <c r="B36" i="5"/>
  <c r="T36" i="5"/>
  <c r="B35" i="5"/>
  <c r="T35" i="5"/>
  <c r="B34" i="5"/>
  <c r="T34" i="5"/>
  <c r="B33" i="5"/>
  <c r="B32" i="5"/>
  <c r="B31" i="5"/>
  <c r="T31" i="5"/>
  <c r="B30" i="5"/>
  <c r="T30" i="5"/>
  <c r="B29" i="5"/>
  <c r="T29" i="5"/>
  <c r="B28" i="5"/>
  <c r="T28" i="5"/>
  <c r="B27" i="5"/>
  <c r="T27" i="5"/>
  <c r="B26" i="5"/>
  <c r="T26" i="5"/>
  <c r="B25" i="5"/>
  <c r="T25" i="5"/>
  <c r="B24" i="5"/>
  <c r="T24" i="5"/>
  <c r="B23" i="5"/>
  <c r="T23" i="5"/>
  <c r="B22" i="5"/>
  <c r="T22" i="5"/>
  <c r="B21" i="5"/>
  <c r="T21" i="5"/>
  <c r="B20" i="5"/>
  <c r="T20" i="5"/>
  <c r="B19" i="5"/>
  <c r="T19" i="5"/>
  <c r="B18" i="5"/>
  <c r="T18" i="5" s="1"/>
  <c r="B17" i="5"/>
  <c r="T17" i="5"/>
  <c r="B16" i="5"/>
  <c r="T16" i="5" s="1"/>
  <c r="B15" i="5"/>
  <c r="T15" i="5" s="1"/>
  <c r="B14" i="5"/>
  <c r="T14" i="5" s="1"/>
  <c r="B13" i="5"/>
  <c r="T13" i="5" s="1"/>
  <c r="B12" i="5"/>
  <c r="T12" i="5" s="1"/>
  <c r="B11" i="5"/>
  <c r="T11" i="5" s="1"/>
  <c r="B10" i="5"/>
  <c r="T10" i="5" s="1"/>
  <c r="B9" i="5"/>
  <c r="T9" i="5" s="1"/>
  <c r="B8" i="5"/>
  <c r="T8" i="5" s="1"/>
  <c r="B7" i="5"/>
  <c r="T7" i="5" s="1"/>
  <c r="B6" i="5"/>
  <c r="T6" i="5" s="1"/>
  <c r="B5" i="5"/>
  <c r="T5" i="5" s="1"/>
  <c r="AC1" i="5"/>
  <c r="J1" i="5"/>
  <c r="S3" i="4"/>
  <c r="AC1" i="4"/>
  <c r="J1" i="4"/>
  <c r="A3" i="4"/>
  <c r="AF45" i="4"/>
  <c r="AE45" i="4"/>
  <c r="AD45" i="4"/>
  <c r="AC45" i="4"/>
  <c r="AB45" i="4"/>
  <c r="AA45" i="4"/>
  <c r="H45" i="4"/>
  <c r="I45" i="4"/>
  <c r="J45" i="4"/>
  <c r="M45" i="4"/>
  <c r="N45" i="4"/>
  <c r="S46" i="4"/>
  <c r="B44" i="4"/>
  <c r="T44" i="4"/>
  <c r="B43" i="4"/>
  <c r="T43" i="4"/>
  <c r="B42" i="4"/>
  <c r="T42" i="4"/>
  <c r="B41" i="4"/>
  <c r="T41" i="4"/>
  <c r="B40" i="4"/>
  <c r="T40" i="4"/>
  <c r="B39" i="4"/>
  <c r="T39" i="4"/>
  <c r="B38" i="4"/>
  <c r="T38" i="4"/>
  <c r="B37" i="4"/>
  <c r="T37" i="4"/>
  <c r="B36" i="4"/>
  <c r="T36" i="4"/>
  <c r="B35" i="4"/>
  <c r="T35" i="4"/>
  <c r="B34" i="4"/>
  <c r="T34" i="4"/>
  <c r="B33" i="4"/>
  <c r="T33" i="4"/>
  <c r="B32" i="4"/>
  <c r="T32" i="4"/>
  <c r="B31" i="4"/>
  <c r="T31" i="4"/>
  <c r="B30" i="4"/>
  <c r="T30" i="4"/>
  <c r="B29" i="4"/>
  <c r="T29" i="4"/>
  <c r="B28" i="4"/>
  <c r="T28" i="4"/>
  <c r="B27" i="4"/>
  <c r="T27" i="4"/>
  <c r="B26" i="4"/>
  <c r="T26" i="4"/>
  <c r="B25" i="4"/>
  <c r="T25" i="4"/>
  <c r="B24" i="4"/>
  <c r="T24" i="4"/>
  <c r="B23" i="4"/>
  <c r="T23" i="4"/>
  <c r="B22" i="4"/>
  <c r="T22" i="4"/>
  <c r="B21" i="4"/>
  <c r="T21" i="4"/>
  <c r="B20" i="4"/>
  <c r="T20" i="4"/>
  <c r="B19" i="4"/>
  <c r="T19" i="4"/>
  <c r="B18" i="4"/>
  <c r="T18" i="4"/>
  <c r="B17" i="4"/>
  <c r="T17" i="4" s="1"/>
  <c r="B16" i="4"/>
  <c r="T16" i="4" s="1"/>
  <c r="B15" i="4"/>
  <c r="T15" i="4" s="1"/>
  <c r="B14" i="4"/>
  <c r="T14" i="4" s="1"/>
  <c r="B13" i="4"/>
  <c r="T13" i="4" s="1"/>
  <c r="B12" i="4"/>
  <c r="T12" i="4" s="1"/>
  <c r="B11" i="4"/>
  <c r="T11" i="4" s="1"/>
  <c r="B10" i="4"/>
  <c r="T10" i="4" s="1"/>
  <c r="B9" i="4"/>
  <c r="T9" i="4" s="1"/>
  <c r="B8" i="4"/>
  <c r="T8" i="4" s="1"/>
  <c r="B7" i="4"/>
  <c r="T7" i="4" s="1"/>
  <c r="B6" i="4"/>
  <c r="T6" i="4" s="1"/>
  <c r="B5" i="4"/>
  <c r="T5" i="4" s="1"/>
  <c r="R44" i="4"/>
  <c r="R42" i="4"/>
  <c r="R40" i="4"/>
  <c r="R38" i="4"/>
  <c r="R37" i="4"/>
  <c r="R33" i="4"/>
  <c r="R32" i="4"/>
  <c r="R29" i="4"/>
  <c r="R25" i="4"/>
  <c r="R24" i="4"/>
  <c r="R23" i="4"/>
  <c r="R20" i="4"/>
  <c r="B46" i="4"/>
  <c r="A8" i="1"/>
  <c r="F23" i="1"/>
  <c r="F20" i="1"/>
  <c r="F17" i="1"/>
  <c r="F14" i="1"/>
  <c r="F11" i="1"/>
  <c r="F8" i="1"/>
  <c r="A26" i="1"/>
  <c r="A23" i="1"/>
  <c r="A20" i="1"/>
  <c r="A17" i="1"/>
  <c r="A14" i="1"/>
  <c r="A11" i="1"/>
  <c r="Q7" i="12"/>
  <c r="R7" i="12" s="1"/>
  <c r="U7" i="12"/>
  <c r="AI7" i="12" s="1"/>
  <c r="U9" i="14"/>
  <c r="AI9" i="14" s="1"/>
  <c r="Q9" i="14"/>
  <c r="R9" i="14" s="1"/>
  <c r="U11" i="10"/>
  <c r="AI11" i="10" s="1"/>
  <c r="J11" i="21" s="1"/>
  <c r="Q11" i="10"/>
  <c r="J11" i="17" s="1"/>
  <c r="U13" i="10"/>
  <c r="AI13" i="10" s="1"/>
  <c r="Q13" i="10"/>
  <c r="J13" i="17" s="1"/>
  <c r="U13" i="14"/>
  <c r="AI13" i="14" s="1"/>
  <c r="N13" i="21" s="1"/>
  <c r="Q13" i="14"/>
  <c r="N13" i="17" s="1"/>
  <c r="Q15" i="6"/>
  <c r="F15" i="17" s="1"/>
  <c r="Q22" i="5"/>
  <c r="E22" i="17"/>
  <c r="U22" i="5"/>
  <c r="AI22" i="5"/>
  <c r="R23" i="9"/>
  <c r="R21" i="10"/>
  <c r="Q7" i="10"/>
  <c r="J7" i="17" s="1"/>
  <c r="U7" i="10"/>
  <c r="AI7" i="10" s="1"/>
  <c r="J7" i="21" s="1"/>
  <c r="U17" i="6"/>
  <c r="AI17" i="6" s="1"/>
  <c r="F17" i="21" s="1"/>
  <c r="Q18" i="5"/>
  <c r="R18" i="5" s="1"/>
  <c r="U18" i="5"/>
  <c r="AI18" i="5"/>
  <c r="E18" i="21" s="1"/>
  <c r="Q18" i="12"/>
  <c r="L18" i="17" s="1"/>
  <c r="U19" i="4"/>
  <c r="AI19" i="4"/>
  <c r="Q19" i="4"/>
  <c r="AJ19" i="4" s="1"/>
  <c r="U21" i="14"/>
  <c r="AI21" i="14"/>
  <c r="Q21" i="14"/>
  <c r="AJ23" i="6"/>
  <c r="AJ23" i="10"/>
  <c r="AJ23" i="14"/>
  <c r="Q7" i="4"/>
  <c r="D7" i="17" s="1"/>
  <c r="Q8" i="10"/>
  <c r="J8" i="17" s="1"/>
  <c r="U11" i="6"/>
  <c r="AI11" i="6" s="1"/>
  <c r="F11" i="21" s="1"/>
  <c r="U13" i="6"/>
  <c r="AI13" i="6" s="1"/>
  <c r="Q13" i="6"/>
  <c r="R13" i="6" s="1"/>
  <c r="U19" i="7"/>
  <c r="AI19" i="7"/>
  <c r="Q19" i="7"/>
  <c r="Q20" i="6"/>
  <c r="U20" i="6"/>
  <c r="AI20" i="6"/>
  <c r="AJ20" i="6" s="1"/>
  <c r="U20" i="13"/>
  <c r="AI20" i="13"/>
  <c r="Q20" i="13"/>
  <c r="U21" i="13"/>
  <c r="AI21" i="13"/>
  <c r="AJ21" i="13"/>
  <c r="Q21" i="13"/>
  <c r="R23" i="13"/>
  <c r="R18" i="14"/>
  <c r="N18" i="17"/>
  <c r="U7" i="8"/>
  <c r="AI7" i="8" s="1"/>
  <c r="H7" i="21" s="1"/>
  <c r="U16" i="8"/>
  <c r="AI16" i="8" s="1"/>
  <c r="Q16" i="8"/>
  <c r="H16" i="17" s="1"/>
  <c r="U19" i="5"/>
  <c r="AI19" i="5"/>
  <c r="AJ19" i="5" s="1"/>
  <c r="Q19" i="5"/>
  <c r="U7" i="6"/>
  <c r="AI7" i="6" s="1"/>
  <c r="Q7" i="14"/>
  <c r="N7" i="17" s="1"/>
  <c r="U7" i="14"/>
  <c r="AI7" i="14" s="1"/>
  <c r="N7" i="21" s="1"/>
  <c r="U15" i="5"/>
  <c r="AI15" i="5" s="1"/>
  <c r="Q8" i="16"/>
  <c r="P8" i="17" s="1"/>
  <c r="Q9" i="7"/>
  <c r="G9" i="17" s="1"/>
  <c r="Q9" i="11"/>
  <c r="K9" i="17" s="1"/>
  <c r="Q10" i="16"/>
  <c r="AJ10" i="16" s="1"/>
  <c r="Q12" i="16"/>
  <c r="AJ12" i="16" s="1"/>
  <c r="Q13" i="7"/>
  <c r="R13" i="7" s="1"/>
  <c r="Q13" i="11"/>
  <c r="K13" i="17" s="1"/>
  <c r="Q17" i="7"/>
  <c r="Q19" i="8"/>
  <c r="Q19" i="11"/>
  <c r="Q20" i="7"/>
  <c r="Q21" i="4"/>
  <c r="Q22" i="6"/>
  <c r="U6" i="6"/>
  <c r="AI6" i="6" s="1"/>
  <c r="U20" i="14"/>
  <c r="AI20" i="14"/>
  <c r="N20" i="21"/>
  <c r="U22" i="13"/>
  <c r="AI22" i="13"/>
  <c r="AJ22" i="8"/>
  <c r="E21" i="17"/>
  <c r="E18" i="17"/>
  <c r="R22" i="5"/>
  <c r="F13" i="17"/>
  <c r="Q5" i="14"/>
  <c r="N5" i="17" s="1"/>
  <c r="U6" i="4"/>
  <c r="AI6" i="4" s="1"/>
  <c r="Q6" i="14"/>
  <c r="N6" i="17" s="1"/>
  <c r="U6" i="14"/>
  <c r="AI6" i="14" s="1"/>
  <c r="N6" i="21" s="1"/>
  <c r="Q8" i="13"/>
  <c r="M8" i="17" s="1"/>
  <c r="U9" i="16"/>
  <c r="AI9" i="16" s="1"/>
  <c r="Q9" i="16"/>
  <c r="R9" i="16" s="1"/>
  <c r="Q10" i="5"/>
  <c r="E10" i="17" s="1"/>
  <c r="U10" i="7"/>
  <c r="AI10" i="7" s="1"/>
  <c r="Q10" i="7"/>
  <c r="R10" i="7" s="1"/>
  <c r="Q10" i="9"/>
  <c r="I10" i="17" s="1"/>
  <c r="U10" i="11"/>
  <c r="AI10" i="11" s="1"/>
  <c r="Q10" i="11"/>
  <c r="R10" i="11" s="1"/>
  <c r="L20" i="21"/>
  <c r="AJ20" i="12"/>
  <c r="U8" i="5"/>
  <c r="AI8" i="5" s="1"/>
  <c r="U8" i="7"/>
  <c r="AI8" i="7" s="1"/>
  <c r="G8" i="21" s="1"/>
  <c r="U8" i="9"/>
  <c r="AI8" i="9" s="1"/>
  <c r="U8" i="11"/>
  <c r="AI8" i="11" s="1"/>
  <c r="U8" i="12"/>
  <c r="AI8" i="12" s="1"/>
  <c r="Q8" i="12"/>
  <c r="L8" i="17" s="1"/>
  <c r="Q12" i="4"/>
  <c r="R12" i="4" s="1"/>
  <c r="U12" i="10"/>
  <c r="AI12" i="10" s="1"/>
  <c r="J12" i="21" s="1"/>
  <c r="Q12" i="10"/>
  <c r="J12" i="17" s="1"/>
  <c r="U12" i="14"/>
  <c r="AI12" i="14" s="1"/>
  <c r="N12" i="21" s="1"/>
  <c r="Q12" i="14"/>
  <c r="R12" i="14" s="1"/>
  <c r="U13" i="16"/>
  <c r="AI13" i="16" s="1"/>
  <c r="Q13" i="16"/>
  <c r="P13" i="17" s="1"/>
  <c r="U14" i="7"/>
  <c r="AI14" i="7" s="1"/>
  <c r="G14" i="21" s="1"/>
  <c r="Q14" i="7"/>
  <c r="R14" i="7" s="1"/>
  <c r="U14" i="11"/>
  <c r="AI14" i="11" s="1"/>
  <c r="Q14" i="11"/>
  <c r="R14" i="11" s="1"/>
  <c r="D20" i="21"/>
  <c r="AJ20" i="4"/>
  <c r="AK20" i="4" s="1"/>
  <c r="N24" i="21"/>
  <c r="AJ24" i="14"/>
  <c r="F25" i="21"/>
  <c r="AJ25" i="6"/>
  <c r="J25" i="21"/>
  <c r="AJ25" i="10"/>
  <c r="N25" i="21"/>
  <c r="AJ25" i="14"/>
  <c r="M22" i="21"/>
  <c r="AJ22" i="13"/>
  <c r="F24" i="21"/>
  <c r="AJ24" i="6"/>
  <c r="U8" i="14"/>
  <c r="AI8" i="14" s="1"/>
  <c r="Q8" i="14"/>
  <c r="R8" i="14" s="1"/>
  <c r="P12" i="21"/>
  <c r="E22" i="21"/>
  <c r="AJ22" i="5"/>
  <c r="I19" i="21"/>
  <c r="AJ19" i="9"/>
  <c r="K19" i="21"/>
  <c r="F21" i="21"/>
  <c r="AJ21" i="6"/>
  <c r="H21" i="21"/>
  <c r="AJ21" i="8"/>
  <c r="N21" i="21"/>
  <c r="AJ21" i="14"/>
  <c r="U22" i="4"/>
  <c r="AI22" i="4"/>
  <c r="Q22" i="4"/>
  <c r="U22" i="12"/>
  <c r="AI22" i="12"/>
  <c r="Q22" i="12"/>
  <c r="E23" i="21"/>
  <c r="AJ23" i="5"/>
  <c r="I23" i="21"/>
  <c r="AJ23" i="9"/>
  <c r="M23" i="21"/>
  <c r="AJ23" i="13"/>
  <c r="E25" i="21"/>
  <c r="AJ25" i="5"/>
  <c r="I25" i="21"/>
  <c r="AJ25" i="9"/>
  <c r="M25" i="21"/>
  <c r="AJ25" i="13"/>
  <c r="Q25" i="16"/>
  <c r="U25" i="16"/>
  <c r="AI25" i="16"/>
  <c r="E26" i="21"/>
  <c r="AJ26" i="5"/>
  <c r="G26" i="21"/>
  <c r="AJ26" i="7"/>
  <c r="H26" i="21"/>
  <c r="AJ26" i="8"/>
  <c r="Q26" i="11"/>
  <c r="U26" i="11"/>
  <c r="AI26" i="11"/>
  <c r="M26" i="21"/>
  <c r="AJ26" i="13"/>
  <c r="F27" i="21"/>
  <c r="AJ27" i="6"/>
  <c r="U27" i="8"/>
  <c r="AI27" i="8"/>
  <c r="Q27" i="8"/>
  <c r="N27" i="21"/>
  <c r="AJ27" i="14"/>
  <c r="Q28" i="4"/>
  <c r="U28" i="4"/>
  <c r="AI28" i="4"/>
  <c r="F28" i="21"/>
  <c r="AJ28" i="6"/>
  <c r="H28" i="21"/>
  <c r="AJ28" i="8"/>
  <c r="Q29" i="16"/>
  <c r="U29" i="16"/>
  <c r="AI29" i="16"/>
  <c r="F31" i="21"/>
  <c r="AJ31" i="6"/>
  <c r="M31" i="21"/>
  <c r="AJ31" i="13"/>
  <c r="N32" i="21"/>
  <c r="AJ32" i="14"/>
  <c r="U37" i="13"/>
  <c r="AI37" i="13"/>
  <c r="Q37" i="13"/>
  <c r="U41" i="9"/>
  <c r="AI41" i="9"/>
  <c r="Q41" i="9"/>
  <c r="U43" i="8"/>
  <c r="AI43" i="8"/>
  <c r="Q43" i="8"/>
  <c r="E44" i="21"/>
  <c r="AJ44" i="5"/>
  <c r="I44" i="21"/>
  <c r="AJ44" i="9"/>
  <c r="M44" i="21"/>
  <c r="AJ44" i="13"/>
  <c r="O21" i="21"/>
  <c r="O25" i="21"/>
  <c r="O29" i="21"/>
  <c r="O33" i="21"/>
  <c r="O37" i="21"/>
  <c r="U10" i="4"/>
  <c r="AI10" i="4" s="1"/>
  <c r="U10" i="6"/>
  <c r="AI10" i="6" s="1"/>
  <c r="U10" i="10"/>
  <c r="AI10" i="10" s="1"/>
  <c r="U10" i="14"/>
  <c r="AI10" i="14" s="1"/>
  <c r="U11" i="16"/>
  <c r="AI11" i="16" s="1"/>
  <c r="U12" i="7"/>
  <c r="AI12" i="7" s="1"/>
  <c r="G12" i="21" s="1"/>
  <c r="U12" i="11"/>
  <c r="AI12" i="11" s="1"/>
  <c r="U14" i="6"/>
  <c r="AI14" i="6" s="1"/>
  <c r="F14" i="21" s="1"/>
  <c r="H19" i="21"/>
  <c r="AJ19" i="8"/>
  <c r="U19" i="10"/>
  <c r="AI19" i="10"/>
  <c r="Q19" i="10"/>
  <c r="U20" i="9"/>
  <c r="AI20" i="9"/>
  <c r="Q20" i="9"/>
  <c r="AJ20" i="14"/>
  <c r="N20" i="20" s="1"/>
  <c r="E21" i="21"/>
  <c r="AJ21" i="5"/>
  <c r="U21" i="7"/>
  <c r="AI21" i="7"/>
  <c r="Q21" i="7"/>
  <c r="M21" i="21"/>
  <c r="U21" i="16"/>
  <c r="AI21" i="16"/>
  <c r="F22" i="21"/>
  <c r="AJ22" i="6"/>
  <c r="Q22" i="9"/>
  <c r="U22" i="9"/>
  <c r="AI22" i="9"/>
  <c r="U22" i="11"/>
  <c r="AI22" i="11"/>
  <c r="N22" i="21"/>
  <c r="AJ22" i="14"/>
  <c r="U23" i="4"/>
  <c r="AI23" i="4"/>
  <c r="U23" i="8"/>
  <c r="AI23" i="8"/>
  <c r="U23" i="12"/>
  <c r="AI23" i="12"/>
  <c r="U23" i="16"/>
  <c r="AI23" i="16"/>
  <c r="Q23" i="16"/>
  <c r="AJ24" i="8"/>
  <c r="U24" i="11"/>
  <c r="AI24" i="11"/>
  <c r="Q24" i="11"/>
  <c r="P26" i="21"/>
  <c r="AJ26" i="16"/>
  <c r="E27" i="21"/>
  <c r="AJ27" i="5"/>
  <c r="K27" i="21"/>
  <c r="AJ27" i="11"/>
  <c r="M27" i="21"/>
  <c r="AJ27" i="13"/>
  <c r="G30" i="21"/>
  <c r="AJ30" i="7"/>
  <c r="U30" i="12"/>
  <c r="AI30" i="12"/>
  <c r="Q30" i="12"/>
  <c r="E31" i="21"/>
  <c r="AJ31" i="5"/>
  <c r="U32" i="5"/>
  <c r="AI32" i="5"/>
  <c r="Q32" i="5"/>
  <c r="F33" i="21"/>
  <c r="AJ33" i="6"/>
  <c r="N33" i="21"/>
  <c r="AJ33" i="14"/>
  <c r="I34" i="21"/>
  <c r="AJ34" i="9"/>
  <c r="U34" i="14"/>
  <c r="AI34" i="14"/>
  <c r="Q34" i="14"/>
  <c r="I35" i="21"/>
  <c r="AJ35" i="9"/>
  <c r="U37" i="5"/>
  <c r="AI37" i="5"/>
  <c r="Q37" i="5"/>
  <c r="D40" i="21"/>
  <c r="AJ40" i="4"/>
  <c r="D40" i="20" s="1"/>
  <c r="Q40" i="20" s="1"/>
  <c r="H40" i="21"/>
  <c r="AJ40" i="8"/>
  <c r="L40" i="21"/>
  <c r="AJ40" i="12"/>
  <c r="Q43" i="13"/>
  <c r="U43" i="13"/>
  <c r="AI43" i="13"/>
  <c r="Q16" i="4"/>
  <c r="R16" i="4" s="1"/>
  <c r="Q17" i="4"/>
  <c r="D17" i="17" s="1"/>
  <c r="U18" i="10"/>
  <c r="AI18" i="10"/>
  <c r="Q18" i="10"/>
  <c r="G19" i="21"/>
  <c r="AJ19" i="7"/>
  <c r="AK19" i="7" s="1"/>
  <c r="M19" i="21"/>
  <c r="AJ19" i="13"/>
  <c r="U19" i="16"/>
  <c r="AI19" i="16"/>
  <c r="Q19" i="16"/>
  <c r="U20" i="11"/>
  <c r="AI20" i="11"/>
  <c r="Q20" i="11"/>
  <c r="D21" i="21"/>
  <c r="AJ21" i="4"/>
  <c r="AK21" i="4" s="1"/>
  <c r="J21" i="21"/>
  <c r="AJ21" i="10"/>
  <c r="L21" i="21"/>
  <c r="AJ21" i="12"/>
  <c r="U24" i="5"/>
  <c r="AI24" i="5"/>
  <c r="Q24" i="5"/>
  <c r="U24" i="13"/>
  <c r="AI24" i="13"/>
  <c r="Q24" i="13"/>
  <c r="U26" i="4"/>
  <c r="AI26" i="4"/>
  <c r="Q26" i="4"/>
  <c r="AJ26" i="9"/>
  <c r="U26" i="12"/>
  <c r="AI26" i="12"/>
  <c r="Q26" i="12"/>
  <c r="U27" i="4"/>
  <c r="AI27" i="4"/>
  <c r="D27" i="21" s="1"/>
  <c r="Q27" i="21" s="1"/>
  <c r="Q27" i="4"/>
  <c r="J27" i="21"/>
  <c r="AJ27" i="10"/>
  <c r="U27" i="12"/>
  <c r="AI27" i="12"/>
  <c r="Q27" i="12"/>
  <c r="U28" i="5"/>
  <c r="AI28" i="5"/>
  <c r="Q28" i="5"/>
  <c r="Q30" i="13"/>
  <c r="U30" i="13"/>
  <c r="AI30" i="13"/>
  <c r="Q31" i="12"/>
  <c r="U31" i="12"/>
  <c r="AI31" i="12"/>
  <c r="Q32" i="6"/>
  <c r="U32" i="6"/>
  <c r="AI32" i="6"/>
  <c r="D33" i="21"/>
  <c r="AJ33" i="4"/>
  <c r="AK33" i="4" s="1"/>
  <c r="U34" i="6"/>
  <c r="AI34" i="6"/>
  <c r="Q34" i="6"/>
  <c r="J36" i="21"/>
  <c r="AJ36" i="10"/>
  <c r="K37" i="21"/>
  <c r="AJ37" i="11"/>
  <c r="U38" i="16"/>
  <c r="AI38" i="16"/>
  <c r="Q38" i="16"/>
  <c r="Q18" i="7"/>
  <c r="R18" i="7" s="1"/>
  <c r="U18" i="7"/>
  <c r="AI18" i="7" s="1"/>
  <c r="D19" i="21"/>
  <c r="U19" i="6"/>
  <c r="AI19" i="6"/>
  <c r="AJ19" i="6" s="1"/>
  <c r="Q19" i="6"/>
  <c r="L19" i="21"/>
  <c r="AJ19" i="12"/>
  <c r="U19" i="14"/>
  <c r="AI19" i="14"/>
  <c r="Q19" i="14"/>
  <c r="Q20" i="8"/>
  <c r="U20" i="8"/>
  <c r="AI20" i="8"/>
  <c r="U20" i="10"/>
  <c r="AI20" i="10"/>
  <c r="M20" i="21"/>
  <c r="AJ20" i="13"/>
  <c r="U20" i="16"/>
  <c r="AI20" i="16"/>
  <c r="Q20" i="16"/>
  <c r="I21" i="21"/>
  <c r="AJ21" i="9"/>
  <c r="U21" i="11"/>
  <c r="AI21" i="11"/>
  <c r="Q21" i="11"/>
  <c r="AJ22" i="7"/>
  <c r="U22" i="10"/>
  <c r="AI22" i="10"/>
  <c r="Q22" i="10"/>
  <c r="U24" i="4"/>
  <c r="AI24" i="4"/>
  <c r="G24" i="21"/>
  <c r="AJ24" i="7"/>
  <c r="Q24" i="10"/>
  <c r="U24" i="10"/>
  <c r="AI24" i="10"/>
  <c r="U24" i="12"/>
  <c r="AI24" i="12"/>
  <c r="U26" i="6"/>
  <c r="AI26" i="6"/>
  <c r="Q26" i="6"/>
  <c r="U26" i="14"/>
  <c r="AI26" i="14"/>
  <c r="Q26" i="14"/>
  <c r="G27" i="21"/>
  <c r="AJ27" i="7"/>
  <c r="I27" i="21"/>
  <c r="AJ27" i="9"/>
  <c r="U28" i="7"/>
  <c r="AI28" i="7"/>
  <c r="Q28" i="7"/>
  <c r="Q28" i="12"/>
  <c r="U28" i="12"/>
  <c r="AI28" i="12"/>
  <c r="K30" i="21"/>
  <c r="AJ30" i="11"/>
  <c r="Q31" i="4"/>
  <c r="U31" i="4"/>
  <c r="AI31" i="4"/>
  <c r="G31" i="21"/>
  <c r="AJ31" i="7"/>
  <c r="N31" i="21"/>
  <c r="AJ31" i="14"/>
  <c r="D32" i="21"/>
  <c r="AJ32" i="4"/>
  <c r="AK32" i="4" s="1"/>
  <c r="P32" i="21"/>
  <c r="AJ32" i="16"/>
  <c r="J33" i="21"/>
  <c r="AJ33" i="10"/>
  <c r="G35" i="21"/>
  <c r="AJ35" i="7"/>
  <c r="U36" i="7"/>
  <c r="AI36" i="7"/>
  <c r="Q36" i="7"/>
  <c r="P36" i="21"/>
  <c r="AJ36" i="16"/>
  <c r="Q38" i="7"/>
  <c r="U38" i="7"/>
  <c r="AI38" i="7"/>
  <c r="Q41" i="4"/>
  <c r="U41" i="4"/>
  <c r="AI41" i="4"/>
  <c r="F29" i="21"/>
  <c r="AJ29" i="6"/>
  <c r="J29" i="21"/>
  <c r="AJ29" i="10"/>
  <c r="N29" i="21"/>
  <c r="AJ29" i="14"/>
  <c r="E30" i="21"/>
  <c r="AJ30" i="5"/>
  <c r="F30" i="21"/>
  <c r="AJ30" i="6"/>
  <c r="I31" i="21"/>
  <c r="AJ31" i="9"/>
  <c r="U32" i="13"/>
  <c r="AI32" i="13"/>
  <c r="Q32" i="13"/>
  <c r="I33" i="21"/>
  <c r="AJ33" i="9"/>
  <c r="M33" i="21"/>
  <c r="AJ33" i="13"/>
  <c r="Q33" i="16"/>
  <c r="U33" i="16"/>
  <c r="AI33" i="16"/>
  <c r="E34" i="21"/>
  <c r="AJ34" i="5"/>
  <c r="G34" i="21"/>
  <c r="AJ34" i="7"/>
  <c r="H34" i="21"/>
  <c r="AJ34" i="8"/>
  <c r="Q34" i="11"/>
  <c r="U34" i="11"/>
  <c r="AI34" i="11"/>
  <c r="M34" i="21"/>
  <c r="AJ34" i="13"/>
  <c r="F35" i="21"/>
  <c r="AJ35" i="6"/>
  <c r="U35" i="8"/>
  <c r="AI35" i="8"/>
  <c r="Q35" i="8"/>
  <c r="N35" i="21"/>
  <c r="AJ35" i="14"/>
  <c r="Q36" i="4"/>
  <c r="U36" i="4"/>
  <c r="AI36" i="4"/>
  <c r="D36" i="21" s="1"/>
  <c r="Q36" i="21" s="1"/>
  <c r="F36" i="21"/>
  <c r="AJ36" i="6"/>
  <c r="H36" i="21"/>
  <c r="AJ36" i="8"/>
  <c r="I36" i="21"/>
  <c r="AJ36" i="9"/>
  <c r="Q36" i="12"/>
  <c r="U36" i="12"/>
  <c r="AI36" i="12"/>
  <c r="N36" i="21"/>
  <c r="AJ36" i="14"/>
  <c r="H37" i="21"/>
  <c r="AJ37" i="8"/>
  <c r="J37" i="21"/>
  <c r="AJ37" i="10"/>
  <c r="U38" i="6"/>
  <c r="AI38" i="6"/>
  <c r="Q38" i="6"/>
  <c r="Q39" i="6"/>
  <c r="U39" i="6"/>
  <c r="AI39" i="6"/>
  <c r="P39" i="21"/>
  <c r="AJ39" i="16"/>
  <c r="G40" i="21"/>
  <c r="AJ40" i="7"/>
  <c r="K40" i="21"/>
  <c r="AJ40" i="11"/>
  <c r="U41" i="7"/>
  <c r="AI41" i="7"/>
  <c r="Q41" i="7"/>
  <c r="Q43" i="11"/>
  <c r="U43" i="11"/>
  <c r="AI43" i="11"/>
  <c r="H44" i="21"/>
  <c r="AJ44" i="8"/>
  <c r="L44" i="21"/>
  <c r="AJ44" i="12"/>
  <c r="P22" i="21"/>
  <c r="AJ22" i="16"/>
  <c r="G23" i="21"/>
  <c r="AJ23" i="7"/>
  <c r="K23" i="21"/>
  <c r="AJ23" i="11"/>
  <c r="D25" i="21"/>
  <c r="AJ25" i="4"/>
  <c r="AK25" i="4" s="1"/>
  <c r="H25" i="21"/>
  <c r="AJ25" i="8"/>
  <c r="L25" i="21"/>
  <c r="AJ25" i="12"/>
  <c r="M28" i="21"/>
  <c r="AJ28" i="13"/>
  <c r="E29" i="21"/>
  <c r="AJ29" i="5"/>
  <c r="H29" i="21"/>
  <c r="AJ29" i="8"/>
  <c r="I29" i="21"/>
  <c r="AJ29" i="9"/>
  <c r="L29" i="21"/>
  <c r="AJ29" i="12"/>
  <c r="M29" i="21"/>
  <c r="AJ29" i="13"/>
  <c r="Q30" i="9"/>
  <c r="U30" i="9"/>
  <c r="AI30" i="9"/>
  <c r="N30" i="21"/>
  <c r="AJ30" i="14"/>
  <c r="P30" i="21"/>
  <c r="AJ30" i="16"/>
  <c r="K31" i="21"/>
  <c r="AJ31" i="11"/>
  <c r="G32" i="21"/>
  <c r="AJ32" i="7"/>
  <c r="P34" i="21"/>
  <c r="AJ34" i="16"/>
  <c r="E35" i="21"/>
  <c r="AJ35" i="5"/>
  <c r="K35" i="21"/>
  <c r="AJ35" i="11"/>
  <c r="M35" i="21"/>
  <c r="AJ35" i="13"/>
  <c r="G37" i="21"/>
  <c r="AJ37" i="7"/>
  <c r="U37" i="9"/>
  <c r="AI37" i="9"/>
  <c r="Q37" i="9"/>
  <c r="H38" i="21"/>
  <c r="AJ38" i="8"/>
  <c r="U39" i="11"/>
  <c r="AI39" i="11"/>
  <c r="Q39" i="11"/>
  <c r="F40" i="21"/>
  <c r="AJ40" i="6"/>
  <c r="J40" i="21"/>
  <c r="AJ40" i="10"/>
  <c r="N40" i="21"/>
  <c r="AJ40" i="14"/>
  <c r="Q41" i="12"/>
  <c r="U41" i="12"/>
  <c r="AI41" i="12"/>
  <c r="Q43" i="5"/>
  <c r="U43" i="5"/>
  <c r="AI43" i="5"/>
  <c r="P43" i="21"/>
  <c r="AJ43" i="16"/>
  <c r="G44" i="21"/>
  <c r="AJ44" i="7"/>
  <c r="K44" i="21"/>
  <c r="AJ44" i="11"/>
  <c r="AJ28" i="9"/>
  <c r="U30" i="4"/>
  <c r="AI30" i="4"/>
  <c r="Q30" i="4"/>
  <c r="AJ30" i="8"/>
  <c r="AJ30" i="10"/>
  <c r="AJ31" i="16"/>
  <c r="Q32" i="10"/>
  <c r="U32" i="10"/>
  <c r="AI32" i="10"/>
  <c r="U34" i="4"/>
  <c r="AI34" i="4"/>
  <c r="D34" i="21" s="1"/>
  <c r="Q34" i="21" s="1"/>
  <c r="Q34" i="4"/>
  <c r="U34" i="12"/>
  <c r="AI34" i="12"/>
  <c r="Q34" i="12"/>
  <c r="U35" i="4"/>
  <c r="AI35" i="4"/>
  <c r="Q35" i="4"/>
  <c r="J35" i="21"/>
  <c r="AJ35" i="10"/>
  <c r="U35" i="12"/>
  <c r="AI35" i="12"/>
  <c r="Q35" i="12"/>
  <c r="U36" i="5"/>
  <c r="AI36" i="5"/>
  <c r="Q36" i="5"/>
  <c r="U36" i="13"/>
  <c r="AI36" i="13"/>
  <c r="Q36" i="13"/>
  <c r="D37" i="21"/>
  <c r="AJ37" i="4"/>
  <c r="AK37" i="4" s="1"/>
  <c r="F37" i="21"/>
  <c r="AJ37" i="6"/>
  <c r="L37" i="21"/>
  <c r="AJ37" i="12"/>
  <c r="N37" i="21"/>
  <c r="AJ37" i="14"/>
  <c r="Q38" i="5"/>
  <c r="U38" i="5"/>
  <c r="AI38" i="5"/>
  <c r="U39" i="9"/>
  <c r="AI39" i="9"/>
  <c r="Q39" i="9"/>
  <c r="Q39" i="14"/>
  <c r="U39" i="14"/>
  <c r="AI39" i="14"/>
  <c r="AJ40" i="5"/>
  <c r="E40" i="21"/>
  <c r="I40" i="21"/>
  <c r="AJ40" i="9"/>
  <c r="M40" i="21"/>
  <c r="AJ40" i="13"/>
  <c r="Q42" i="16"/>
  <c r="U42" i="16"/>
  <c r="AI42" i="16"/>
  <c r="O43" i="21"/>
  <c r="AJ43" i="15"/>
  <c r="O43" i="20"/>
  <c r="F44" i="21"/>
  <c r="AJ44" i="6"/>
  <c r="J44" i="21"/>
  <c r="AJ44" i="10"/>
  <c r="H33" i="21"/>
  <c r="AJ33" i="8"/>
  <c r="L33" i="21"/>
  <c r="AJ33" i="12"/>
  <c r="U40" i="16"/>
  <c r="AI40" i="16"/>
  <c r="Q40" i="16"/>
  <c r="U41" i="5"/>
  <c r="AI41" i="5"/>
  <c r="Q41" i="5"/>
  <c r="Q41" i="8"/>
  <c r="U41" i="8"/>
  <c r="AI41" i="8"/>
  <c r="U41" i="11"/>
  <c r="AI41" i="11"/>
  <c r="Q41" i="11"/>
  <c r="U41" i="13"/>
  <c r="AI41" i="13"/>
  <c r="Q41" i="13"/>
  <c r="O41" i="21"/>
  <c r="AJ41" i="15"/>
  <c r="O41" i="20"/>
  <c r="P41" i="21"/>
  <c r="AJ41" i="16"/>
  <c r="D42" i="21"/>
  <c r="Q42" i="21" s="1"/>
  <c r="AJ42" i="4"/>
  <c r="E42" i="21"/>
  <c r="AJ42" i="5"/>
  <c r="F42" i="21"/>
  <c r="AJ42" i="6"/>
  <c r="G42" i="21"/>
  <c r="AJ42" i="7"/>
  <c r="H42" i="21"/>
  <c r="AJ42" i="8"/>
  <c r="I42" i="21"/>
  <c r="AJ42" i="9"/>
  <c r="J42" i="21"/>
  <c r="AJ42" i="10"/>
  <c r="AJ42" i="11"/>
  <c r="K42" i="21"/>
  <c r="L42" i="21"/>
  <c r="AJ42" i="12"/>
  <c r="M42" i="21"/>
  <c r="AJ42" i="13"/>
  <c r="N42" i="21"/>
  <c r="AJ42" i="14"/>
  <c r="U43" i="4"/>
  <c r="AI43" i="4"/>
  <c r="Q43" i="4"/>
  <c r="Q43" i="7"/>
  <c r="U43" i="7"/>
  <c r="AI43" i="7"/>
  <c r="Q43" i="9"/>
  <c r="U43" i="9"/>
  <c r="AI43" i="9"/>
  <c r="U43" i="12"/>
  <c r="AI43" i="12"/>
  <c r="Q43" i="12"/>
  <c r="P44" i="21"/>
  <c r="U39" i="5"/>
  <c r="AI39" i="5"/>
  <c r="Q39" i="5"/>
  <c r="U39" i="7"/>
  <c r="AI39" i="7"/>
  <c r="Q39" i="7"/>
  <c r="Q39" i="10"/>
  <c r="U39" i="10"/>
  <c r="AI39" i="10"/>
  <c r="U39" i="13"/>
  <c r="AI39" i="13"/>
  <c r="Q39" i="13"/>
  <c r="O19" i="21"/>
  <c r="O23" i="21"/>
  <c r="O27" i="21"/>
  <c r="O31" i="21"/>
  <c r="O35" i="21"/>
  <c r="O39" i="21"/>
  <c r="I38" i="21"/>
  <c r="AJ38" i="9"/>
  <c r="J38" i="21"/>
  <c r="AJ38" i="10"/>
  <c r="K38" i="21"/>
  <c r="AJ38" i="11"/>
  <c r="L38" i="21"/>
  <c r="AJ38" i="12"/>
  <c r="M38" i="21"/>
  <c r="AJ38" i="13"/>
  <c r="N38" i="21"/>
  <c r="AJ38" i="14"/>
  <c r="Q39" i="4"/>
  <c r="U39" i="4"/>
  <c r="AI39" i="4"/>
  <c r="Q39" i="8"/>
  <c r="U39" i="8"/>
  <c r="AI39" i="8"/>
  <c r="Q39" i="12"/>
  <c r="U39" i="12"/>
  <c r="AI39" i="12"/>
  <c r="Q40" i="15"/>
  <c r="O40" i="17"/>
  <c r="U40" i="15"/>
  <c r="AI40" i="15"/>
  <c r="Q41" i="6"/>
  <c r="U41" i="6"/>
  <c r="AI41" i="6"/>
  <c r="Q41" i="10"/>
  <c r="U41" i="10"/>
  <c r="AI41" i="10"/>
  <c r="Q41" i="14"/>
  <c r="U41" i="14"/>
  <c r="AI41" i="14"/>
  <c r="U42" i="15"/>
  <c r="AI42" i="15"/>
  <c r="Q42" i="15"/>
  <c r="O42" i="17"/>
  <c r="U43" i="6"/>
  <c r="AI43" i="6"/>
  <c r="Q43" i="6"/>
  <c r="U43" i="10"/>
  <c r="AI43" i="10"/>
  <c r="Q43" i="10"/>
  <c r="U43" i="14"/>
  <c r="AI43" i="14"/>
  <c r="Q43" i="14"/>
  <c r="N44" i="21"/>
  <c r="AJ44" i="14"/>
  <c r="U44" i="15"/>
  <c r="AI44" i="15"/>
  <c r="Q44" i="16"/>
  <c r="U6" i="15"/>
  <c r="AI6" i="15" s="1"/>
  <c r="O6" i="21" s="1"/>
  <c r="U8" i="15"/>
  <c r="AI8" i="15" s="1"/>
  <c r="U12" i="15"/>
  <c r="AI12" i="15" s="1"/>
  <c r="O12" i="21" s="1"/>
  <c r="U14" i="15"/>
  <c r="AI14" i="15" s="1"/>
  <c r="U16" i="15"/>
  <c r="AI16" i="15" s="1"/>
  <c r="O16" i="21" s="1"/>
  <c r="U20" i="15"/>
  <c r="AI20" i="15"/>
  <c r="U22" i="15"/>
  <c r="AI22" i="15"/>
  <c r="U24" i="15"/>
  <c r="AI24" i="15"/>
  <c r="U26" i="15"/>
  <c r="AI26" i="15"/>
  <c r="U28" i="15"/>
  <c r="AI28" i="15"/>
  <c r="U30" i="15"/>
  <c r="AI30" i="15"/>
  <c r="U32" i="15"/>
  <c r="AI32" i="15"/>
  <c r="U34" i="15"/>
  <c r="AI34" i="15"/>
  <c r="U36" i="15"/>
  <c r="AI36" i="15"/>
  <c r="U38" i="15"/>
  <c r="AI38" i="15"/>
  <c r="Q5" i="15"/>
  <c r="O5" i="17" s="1"/>
  <c r="Q17" i="15"/>
  <c r="J45" i="15" s="1"/>
  <c r="Q19" i="15"/>
  <c r="O19" i="17"/>
  <c r="Q21" i="15"/>
  <c r="O21" i="17"/>
  <c r="Q23" i="15"/>
  <c r="O23" i="17"/>
  <c r="Q25" i="15"/>
  <c r="O25" i="17"/>
  <c r="Q27" i="15"/>
  <c r="O27" i="17"/>
  <c r="Q29" i="15"/>
  <c r="O29" i="17"/>
  <c r="Q31" i="15"/>
  <c r="O31" i="17"/>
  <c r="Q33" i="15"/>
  <c r="O33" i="17"/>
  <c r="Q35" i="15"/>
  <c r="O35" i="17"/>
  <c r="Q37" i="15"/>
  <c r="O37" i="17"/>
  <c r="Q39" i="15"/>
  <c r="O39" i="17"/>
  <c r="K19" i="17"/>
  <c r="R19" i="11"/>
  <c r="F20" i="17"/>
  <c r="R20" i="6"/>
  <c r="J23" i="20"/>
  <c r="R19" i="4"/>
  <c r="AJ19" i="11"/>
  <c r="F22" i="17"/>
  <c r="R22" i="6"/>
  <c r="H19" i="17"/>
  <c r="R19" i="8"/>
  <c r="G17" i="17"/>
  <c r="R17" i="7"/>
  <c r="M20" i="17"/>
  <c r="R20" i="13"/>
  <c r="G19" i="17"/>
  <c r="R19" i="7"/>
  <c r="F23" i="20"/>
  <c r="H22" i="20"/>
  <c r="R21" i="4"/>
  <c r="D21" i="17"/>
  <c r="P12" i="17"/>
  <c r="R12" i="16"/>
  <c r="N21" i="17"/>
  <c r="R21" i="14"/>
  <c r="AJ20" i="7"/>
  <c r="G20" i="20" s="1"/>
  <c r="G20" i="17"/>
  <c r="R20" i="7"/>
  <c r="R19" i="5"/>
  <c r="E19" i="17"/>
  <c r="M21" i="17"/>
  <c r="R21" i="13"/>
  <c r="N23" i="20"/>
  <c r="O32" i="21"/>
  <c r="AJ32" i="15"/>
  <c r="O32" i="20"/>
  <c r="AJ30" i="15"/>
  <c r="O30" i="20"/>
  <c r="O30" i="21"/>
  <c r="AD45" i="15"/>
  <c r="AC45" i="15"/>
  <c r="J43" i="21"/>
  <c r="AJ43" i="10"/>
  <c r="O42" i="21"/>
  <c r="AJ42" i="15"/>
  <c r="O42" i="20"/>
  <c r="J41" i="17"/>
  <c r="R41" i="10"/>
  <c r="H39" i="17"/>
  <c r="R39" i="8"/>
  <c r="M39" i="21"/>
  <c r="AJ39" i="13"/>
  <c r="G39" i="21"/>
  <c r="AJ39" i="7"/>
  <c r="L43" i="21"/>
  <c r="AJ43" i="12"/>
  <c r="G43" i="17"/>
  <c r="R43" i="7"/>
  <c r="K41" i="21"/>
  <c r="AJ41" i="11"/>
  <c r="E41" i="21"/>
  <c r="AJ41" i="5"/>
  <c r="E40" i="20"/>
  <c r="I39" i="21"/>
  <c r="AJ39" i="9"/>
  <c r="M36" i="21"/>
  <c r="AJ36" i="13"/>
  <c r="L35" i="21"/>
  <c r="AJ35" i="12"/>
  <c r="D35" i="21"/>
  <c r="Q35" i="21" s="1"/>
  <c r="AJ35" i="4"/>
  <c r="AK35" i="4" s="1"/>
  <c r="J30" i="20"/>
  <c r="I28" i="20"/>
  <c r="E43" i="17"/>
  <c r="R43" i="5"/>
  <c r="K43" i="17"/>
  <c r="R43" i="11"/>
  <c r="F38" i="21"/>
  <c r="AJ38" i="6"/>
  <c r="L36" i="17"/>
  <c r="R36" i="12"/>
  <c r="D36" i="17"/>
  <c r="R36" i="4"/>
  <c r="H35" i="21"/>
  <c r="AJ35" i="8"/>
  <c r="M32" i="21"/>
  <c r="AJ32" i="13"/>
  <c r="G38" i="17"/>
  <c r="R38" i="7"/>
  <c r="G36" i="21"/>
  <c r="AJ36" i="7"/>
  <c r="G28" i="21"/>
  <c r="AJ28" i="7"/>
  <c r="F26" i="21"/>
  <c r="AJ26" i="6"/>
  <c r="G24" i="20"/>
  <c r="J22" i="21"/>
  <c r="AJ22" i="10"/>
  <c r="I21" i="20"/>
  <c r="M20" i="20"/>
  <c r="H20" i="17"/>
  <c r="R20" i="8"/>
  <c r="N19" i="21"/>
  <c r="AJ19" i="14"/>
  <c r="F19" i="21"/>
  <c r="K37" i="20"/>
  <c r="F34" i="17"/>
  <c r="R34" i="6"/>
  <c r="F32" i="21"/>
  <c r="AJ32" i="6"/>
  <c r="M30" i="21"/>
  <c r="AJ30" i="13"/>
  <c r="L27" i="17"/>
  <c r="R27" i="12"/>
  <c r="D27" i="17"/>
  <c r="Q27" i="17" s="1"/>
  <c r="R27" i="4"/>
  <c r="I26" i="20"/>
  <c r="M24" i="21"/>
  <c r="AJ24" i="13"/>
  <c r="P19" i="21"/>
  <c r="AJ19" i="16"/>
  <c r="P23" i="17"/>
  <c r="Q23" i="17"/>
  <c r="V23" i="17" s="1"/>
  <c r="R23" i="16"/>
  <c r="D23" i="21"/>
  <c r="AJ23" i="4"/>
  <c r="AK23" i="4" s="1"/>
  <c r="I22" i="21"/>
  <c r="AJ22" i="9"/>
  <c r="P21" i="21"/>
  <c r="AJ21" i="16"/>
  <c r="G21" i="21"/>
  <c r="AJ21" i="7"/>
  <c r="G21" i="20" s="1"/>
  <c r="I20" i="17"/>
  <c r="R20" i="9"/>
  <c r="J19" i="21"/>
  <c r="AJ19" i="10"/>
  <c r="I44" i="20"/>
  <c r="H43" i="17"/>
  <c r="R43" i="8"/>
  <c r="M37" i="17"/>
  <c r="R37" i="13"/>
  <c r="M31" i="20"/>
  <c r="P29" i="21"/>
  <c r="AJ29" i="16"/>
  <c r="F28" i="20"/>
  <c r="N27" i="20"/>
  <c r="F27" i="20"/>
  <c r="K26" i="21"/>
  <c r="AJ26" i="11"/>
  <c r="G26" i="20"/>
  <c r="P25" i="21"/>
  <c r="Q25" i="21"/>
  <c r="V25" i="21" s="1"/>
  <c r="AJ25" i="16"/>
  <c r="I25" i="20"/>
  <c r="M23" i="20"/>
  <c r="E23" i="20"/>
  <c r="D22" i="17"/>
  <c r="R22" i="4"/>
  <c r="H21" i="20"/>
  <c r="K19" i="20"/>
  <c r="N8" i="17"/>
  <c r="M22" i="20"/>
  <c r="J25" i="20"/>
  <c r="N24" i="20"/>
  <c r="W45" i="16"/>
  <c r="AH45" i="16"/>
  <c r="K45" i="13"/>
  <c r="G45" i="13"/>
  <c r="F45" i="13"/>
  <c r="L45" i="13"/>
  <c r="L45" i="12"/>
  <c r="K45" i="12"/>
  <c r="K45" i="4"/>
  <c r="L45" i="4"/>
  <c r="K45" i="15"/>
  <c r="G45" i="15"/>
  <c r="F45" i="15"/>
  <c r="AJ38" i="15"/>
  <c r="O38" i="20"/>
  <c r="O38" i="21"/>
  <c r="AJ22" i="15"/>
  <c r="O22" i="20"/>
  <c r="O22" i="21"/>
  <c r="O36" i="21"/>
  <c r="AJ36" i="15"/>
  <c r="O36" i="20"/>
  <c r="O28" i="21"/>
  <c r="AJ28" i="15"/>
  <c r="O28" i="20"/>
  <c r="O20" i="21"/>
  <c r="AJ20" i="15"/>
  <c r="O20" i="20"/>
  <c r="P44" i="17"/>
  <c r="Q44" i="17"/>
  <c r="V44" i="17" s="1"/>
  <c r="R44" i="16"/>
  <c r="N43" i="17"/>
  <c r="R43" i="14"/>
  <c r="F43" i="17"/>
  <c r="R43" i="6"/>
  <c r="N41" i="21"/>
  <c r="AJ41" i="14"/>
  <c r="F41" i="21"/>
  <c r="AJ41" i="6"/>
  <c r="L39" i="21"/>
  <c r="AJ39" i="12"/>
  <c r="D39" i="21"/>
  <c r="Q39" i="21" s="1"/>
  <c r="AJ39" i="4"/>
  <c r="AK39" i="4" s="1"/>
  <c r="M38" i="20"/>
  <c r="K38" i="20"/>
  <c r="I38" i="20"/>
  <c r="AJ35" i="15"/>
  <c r="O35" i="20"/>
  <c r="AJ27" i="15"/>
  <c r="O27" i="20"/>
  <c r="AJ19" i="15"/>
  <c r="O19" i="20"/>
  <c r="J39" i="21"/>
  <c r="AJ39" i="10"/>
  <c r="E39" i="17"/>
  <c r="R39" i="5"/>
  <c r="AJ44" i="16"/>
  <c r="I43" i="21"/>
  <c r="AJ43" i="9"/>
  <c r="D43" i="17"/>
  <c r="R43" i="4"/>
  <c r="M42" i="20"/>
  <c r="I42" i="20"/>
  <c r="G42" i="20"/>
  <c r="E42" i="20"/>
  <c r="P41" i="20"/>
  <c r="M41" i="17"/>
  <c r="R41" i="13"/>
  <c r="H41" i="21"/>
  <c r="AJ41" i="8"/>
  <c r="P40" i="17"/>
  <c r="Q40" i="17"/>
  <c r="V40" i="17" s="1"/>
  <c r="R40" i="16"/>
  <c r="H33" i="20"/>
  <c r="F44" i="20"/>
  <c r="P42" i="21"/>
  <c r="AJ42" i="16"/>
  <c r="I40" i="20"/>
  <c r="N39" i="21"/>
  <c r="AJ39" i="14"/>
  <c r="E38" i="21"/>
  <c r="AJ38" i="5"/>
  <c r="L37" i="20"/>
  <c r="E36" i="17"/>
  <c r="R36" i="5"/>
  <c r="J35" i="20"/>
  <c r="L34" i="17"/>
  <c r="R34" i="12"/>
  <c r="J32" i="21"/>
  <c r="AJ32" i="10"/>
  <c r="H30" i="20"/>
  <c r="K44" i="20"/>
  <c r="P43" i="20"/>
  <c r="L41" i="21"/>
  <c r="AJ41" i="12"/>
  <c r="J40" i="20"/>
  <c r="K39" i="17"/>
  <c r="R39" i="11"/>
  <c r="I37" i="17"/>
  <c r="R37" i="9"/>
  <c r="M35" i="20"/>
  <c r="E35" i="20"/>
  <c r="G32" i="20"/>
  <c r="P30" i="20"/>
  <c r="I30" i="21"/>
  <c r="AJ30" i="9"/>
  <c r="L29" i="20"/>
  <c r="H29" i="20"/>
  <c r="L25" i="20"/>
  <c r="D25" i="20"/>
  <c r="G23" i="20"/>
  <c r="L44" i="20"/>
  <c r="G41" i="17"/>
  <c r="R41" i="7"/>
  <c r="G40" i="20"/>
  <c r="F39" i="21"/>
  <c r="AJ39" i="6"/>
  <c r="J37" i="20"/>
  <c r="N36" i="20"/>
  <c r="I36" i="20"/>
  <c r="F36" i="20"/>
  <c r="N35" i="20"/>
  <c r="F35" i="20"/>
  <c r="K34" i="21"/>
  <c r="AJ34" i="11"/>
  <c r="G34" i="20"/>
  <c r="P33" i="21"/>
  <c r="Q33" i="21"/>
  <c r="V33" i="21" s="1"/>
  <c r="AJ33" i="16"/>
  <c r="I33" i="20"/>
  <c r="I31" i="20"/>
  <c r="E30" i="20"/>
  <c r="J29" i="20"/>
  <c r="D41" i="21"/>
  <c r="AJ41" i="4"/>
  <c r="AK41" i="4" s="1"/>
  <c r="P36" i="20"/>
  <c r="G35" i="20"/>
  <c r="P32" i="20"/>
  <c r="N31" i="20"/>
  <c r="D31" i="21"/>
  <c r="Q31" i="21" s="1"/>
  <c r="AJ31" i="4"/>
  <c r="AK31" i="4" s="1"/>
  <c r="L28" i="21"/>
  <c r="AJ28" i="12"/>
  <c r="I27" i="20"/>
  <c r="N26" i="17"/>
  <c r="R26" i="14"/>
  <c r="L24" i="21"/>
  <c r="AJ24" i="12"/>
  <c r="G22" i="20"/>
  <c r="L19" i="20"/>
  <c r="F34" i="21"/>
  <c r="AJ34" i="6"/>
  <c r="F32" i="17"/>
  <c r="R32" i="6"/>
  <c r="M30" i="17"/>
  <c r="R30" i="13"/>
  <c r="L27" i="21"/>
  <c r="AJ27" i="12"/>
  <c r="D26" i="17"/>
  <c r="Q26" i="17" s="1"/>
  <c r="R26" i="4"/>
  <c r="E24" i="17"/>
  <c r="R24" i="5"/>
  <c r="J21" i="20"/>
  <c r="K20" i="17"/>
  <c r="R20" i="11"/>
  <c r="M19" i="20"/>
  <c r="M43" i="21"/>
  <c r="AJ43" i="13"/>
  <c r="H40" i="20"/>
  <c r="E37" i="17"/>
  <c r="R37" i="5"/>
  <c r="N34" i="17"/>
  <c r="R34" i="14"/>
  <c r="N33" i="20"/>
  <c r="E32" i="17"/>
  <c r="R32" i="5"/>
  <c r="L30" i="17"/>
  <c r="R30" i="12"/>
  <c r="M27" i="20"/>
  <c r="E27" i="20"/>
  <c r="K24" i="17"/>
  <c r="R24" i="11"/>
  <c r="P23" i="21"/>
  <c r="AJ23" i="16"/>
  <c r="N22" i="20"/>
  <c r="I22" i="17"/>
  <c r="R22" i="9"/>
  <c r="M21" i="20"/>
  <c r="E21" i="20"/>
  <c r="I20" i="21"/>
  <c r="AJ20" i="9"/>
  <c r="H19" i="20"/>
  <c r="AJ37" i="15"/>
  <c r="O37" i="20"/>
  <c r="AJ29" i="15"/>
  <c r="O29" i="20"/>
  <c r="AJ21" i="15"/>
  <c r="O21" i="20"/>
  <c r="H43" i="21"/>
  <c r="AJ43" i="8"/>
  <c r="M37" i="21"/>
  <c r="AJ37" i="13"/>
  <c r="P29" i="17"/>
  <c r="Q29" i="17"/>
  <c r="V29" i="17" s="1"/>
  <c r="R29" i="16"/>
  <c r="K26" i="17"/>
  <c r="R26" i="11"/>
  <c r="P25" i="17"/>
  <c r="Q25" i="17"/>
  <c r="V25" i="17" s="1"/>
  <c r="R25" i="16"/>
  <c r="D22" i="21"/>
  <c r="AJ22" i="4"/>
  <c r="L20" i="20"/>
  <c r="K45" i="11"/>
  <c r="G45" i="11"/>
  <c r="L45" i="11"/>
  <c r="L45" i="7"/>
  <c r="K45" i="7"/>
  <c r="G45" i="7"/>
  <c r="K45" i="16"/>
  <c r="G45" i="16"/>
  <c r="F45" i="16"/>
  <c r="E45" i="16"/>
  <c r="L45" i="16"/>
  <c r="L45" i="10"/>
  <c r="K45" i="10"/>
  <c r="G45" i="10"/>
  <c r="O34" i="21"/>
  <c r="AJ34" i="15"/>
  <c r="O34" i="20"/>
  <c r="O26" i="21"/>
  <c r="AJ26" i="15"/>
  <c r="O26" i="20"/>
  <c r="O44" i="21"/>
  <c r="AJ44" i="15"/>
  <c r="O44" i="20"/>
  <c r="N43" i="21"/>
  <c r="AJ43" i="14"/>
  <c r="F43" i="21"/>
  <c r="AJ43" i="6"/>
  <c r="N41" i="17"/>
  <c r="R41" i="14"/>
  <c r="F41" i="17"/>
  <c r="R41" i="6"/>
  <c r="L39" i="17"/>
  <c r="R39" i="12"/>
  <c r="D39" i="17"/>
  <c r="R39" i="4"/>
  <c r="J39" i="17"/>
  <c r="R39" i="10"/>
  <c r="E39" i="21"/>
  <c r="AJ39" i="5"/>
  <c r="I43" i="17"/>
  <c r="R43" i="9"/>
  <c r="D43" i="21"/>
  <c r="AJ43" i="4"/>
  <c r="AK43" i="4" s="1"/>
  <c r="K42" i="20"/>
  <c r="M41" i="21"/>
  <c r="AJ41" i="13"/>
  <c r="H41" i="17"/>
  <c r="R41" i="8"/>
  <c r="P40" i="21"/>
  <c r="AJ40" i="16"/>
  <c r="P42" i="17"/>
  <c r="Q42" i="17"/>
  <c r="R42" i="16"/>
  <c r="N39" i="17"/>
  <c r="R39" i="14"/>
  <c r="E38" i="17"/>
  <c r="R38" i="5"/>
  <c r="E36" i="21"/>
  <c r="AJ36" i="5"/>
  <c r="L34" i="21"/>
  <c r="AJ34" i="12"/>
  <c r="J32" i="17"/>
  <c r="R32" i="10"/>
  <c r="D30" i="17"/>
  <c r="R30" i="4"/>
  <c r="L41" i="17"/>
  <c r="R41" i="12"/>
  <c r="K39" i="21"/>
  <c r="AJ39" i="11"/>
  <c r="I37" i="21"/>
  <c r="AJ37" i="9"/>
  <c r="I30" i="17"/>
  <c r="R30" i="9"/>
  <c r="G41" i="21"/>
  <c r="AJ41" i="7"/>
  <c r="F39" i="17"/>
  <c r="R39" i="6"/>
  <c r="K34" i="17"/>
  <c r="R34" i="11"/>
  <c r="P33" i="17"/>
  <c r="Q33" i="17"/>
  <c r="V33" i="17" s="1"/>
  <c r="R33" i="16"/>
  <c r="D41" i="17"/>
  <c r="R41" i="4"/>
  <c r="D31" i="17"/>
  <c r="R31" i="4"/>
  <c r="L28" i="17"/>
  <c r="R28" i="12"/>
  <c r="N26" i="21"/>
  <c r="AJ26" i="14"/>
  <c r="J24" i="21"/>
  <c r="AJ24" i="10"/>
  <c r="D24" i="21"/>
  <c r="AJ24" i="4"/>
  <c r="AK24" i="4" s="1"/>
  <c r="K21" i="17"/>
  <c r="R21" i="11"/>
  <c r="P20" i="17"/>
  <c r="R20" i="16"/>
  <c r="J20" i="21"/>
  <c r="AJ20" i="10"/>
  <c r="P38" i="17"/>
  <c r="R38" i="16"/>
  <c r="J36" i="20"/>
  <c r="L31" i="21"/>
  <c r="AJ31" i="12"/>
  <c r="E28" i="17"/>
  <c r="R28" i="5"/>
  <c r="J27" i="20"/>
  <c r="L26" i="17"/>
  <c r="R26" i="12"/>
  <c r="D26" i="21"/>
  <c r="AJ26" i="4"/>
  <c r="E24" i="21"/>
  <c r="AJ24" i="5"/>
  <c r="K20" i="21"/>
  <c r="AJ20" i="11"/>
  <c r="M43" i="17"/>
  <c r="R43" i="13"/>
  <c r="E37" i="21"/>
  <c r="Q37" i="21"/>
  <c r="V37" i="21" s="1"/>
  <c r="AJ37" i="5"/>
  <c r="N34" i="21"/>
  <c r="AJ34" i="14"/>
  <c r="E32" i="21"/>
  <c r="Q32" i="21"/>
  <c r="AJ32" i="5"/>
  <c r="L30" i="21"/>
  <c r="AJ30" i="12"/>
  <c r="K24" i="21"/>
  <c r="AJ24" i="11"/>
  <c r="L23" i="21"/>
  <c r="AJ23" i="12"/>
  <c r="F22" i="20"/>
  <c r="M44" i="20"/>
  <c r="E44" i="20"/>
  <c r="I41" i="17"/>
  <c r="R41" i="9"/>
  <c r="N32" i="20"/>
  <c r="F31" i="20"/>
  <c r="H28" i="20"/>
  <c r="D28" i="21"/>
  <c r="AJ28" i="4"/>
  <c r="AK28" i="4" s="1"/>
  <c r="H27" i="17"/>
  <c r="R27" i="8"/>
  <c r="M26" i="20"/>
  <c r="H26" i="20"/>
  <c r="E26" i="20"/>
  <c r="M25" i="20"/>
  <c r="E25" i="20"/>
  <c r="I23" i="20"/>
  <c r="L22" i="17"/>
  <c r="R22" i="12"/>
  <c r="N21" i="20"/>
  <c r="F21" i="20"/>
  <c r="I19" i="20"/>
  <c r="E22" i="20"/>
  <c r="F24" i="20"/>
  <c r="N25" i="20"/>
  <c r="F25" i="20"/>
  <c r="D20" i="20"/>
  <c r="K14" i="17"/>
  <c r="R8" i="12"/>
  <c r="K45" i="8"/>
  <c r="G45" i="8"/>
  <c r="L45" i="8"/>
  <c r="O24" i="21"/>
  <c r="AJ24" i="15"/>
  <c r="O24" i="20"/>
  <c r="N44" i="20"/>
  <c r="J43" i="17"/>
  <c r="R43" i="10"/>
  <c r="J41" i="21"/>
  <c r="AJ41" i="10"/>
  <c r="O40" i="21"/>
  <c r="Q40" i="21"/>
  <c r="AJ40" i="15"/>
  <c r="O40" i="20"/>
  <c r="H39" i="21"/>
  <c r="AJ39" i="8"/>
  <c r="N38" i="20"/>
  <c r="L38" i="20"/>
  <c r="J38" i="20"/>
  <c r="AJ39" i="15"/>
  <c r="O39" i="20"/>
  <c r="AJ31" i="15"/>
  <c r="O31" i="20"/>
  <c r="AJ23" i="15"/>
  <c r="O23" i="20"/>
  <c r="M39" i="17"/>
  <c r="R39" i="13"/>
  <c r="G39" i="17"/>
  <c r="R39" i="7"/>
  <c r="L43" i="17"/>
  <c r="R43" i="12"/>
  <c r="G43" i="21"/>
  <c r="AJ43" i="7"/>
  <c r="N42" i="20"/>
  <c r="L42" i="20"/>
  <c r="J42" i="20"/>
  <c r="H42" i="20"/>
  <c r="F42" i="20"/>
  <c r="D42" i="20"/>
  <c r="K41" i="17"/>
  <c r="R41" i="11"/>
  <c r="E41" i="17"/>
  <c r="R41" i="5"/>
  <c r="L33" i="20"/>
  <c r="J44" i="20"/>
  <c r="M40" i="20"/>
  <c r="I39" i="17"/>
  <c r="R39" i="9"/>
  <c r="N37" i="20"/>
  <c r="F37" i="20"/>
  <c r="M36" i="17"/>
  <c r="R36" i="13"/>
  <c r="L35" i="17"/>
  <c r="R35" i="12"/>
  <c r="D35" i="17"/>
  <c r="R35" i="4"/>
  <c r="D34" i="17"/>
  <c r="Q34" i="17" s="1"/>
  <c r="R34" i="4"/>
  <c r="P31" i="20"/>
  <c r="D30" i="21"/>
  <c r="AJ30" i="4"/>
  <c r="AK30" i="4" s="1"/>
  <c r="G44" i="20"/>
  <c r="E43" i="21"/>
  <c r="AJ43" i="5"/>
  <c r="N40" i="20"/>
  <c r="F40" i="20"/>
  <c r="H38" i="20"/>
  <c r="G37" i="20"/>
  <c r="K35" i="20"/>
  <c r="P34" i="20"/>
  <c r="K31" i="20"/>
  <c r="N30" i="20"/>
  <c r="M29" i="20"/>
  <c r="I29" i="20"/>
  <c r="E29" i="20"/>
  <c r="M28" i="20"/>
  <c r="H25" i="20"/>
  <c r="K23" i="20"/>
  <c r="P22" i="20"/>
  <c r="H44" i="20"/>
  <c r="K43" i="21"/>
  <c r="AJ43" i="11"/>
  <c r="K40" i="20"/>
  <c r="P39" i="20"/>
  <c r="F38" i="17"/>
  <c r="R38" i="6"/>
  <c r="H37" i="20"/>
  <c r="L36" i="21"/>
  <c r="AJ36" i="12"/>
  <c r="H36" i="20"/>
  <c r="H35" i="17"/>
  <c r="R35" i="8"/>
  <c r="M34" i="20"/>
  <c r="H34" i="20"/>
  <c r="E34" i="20"/>
  <c r="M33" i="20"/>
  <c r="M32" i="17"/>
  <c r="R32" i="13"/>
  <c r="F30" i="20"/>
  <c r="N29" i="20"/>
  <c r="F29" i="20"/>
  <c r="G38" i="21"/>
  <c r="AJ38" i="7"/>
  <c r="G36" i="17"/>
  <c r="R36" i="7"/>
  <c r="J33" i="20"/>
  <c r="D32" i="20"/>
  <c r="Q32" i="20" s="1"/>
  <c r="G31" i="20"/>
  <c r="K30" i="20"/>
  <c r="G28" i="17"/>
  <c r="R28" i="7"/>
  <c r="G27" i="20"/>
  <c r="F26" i="17"/>
  <c r="R26" i="6"/>
  <c r="J24" i="17"/>
  <c r="R24" i="10"/>
  <c r="J22" i="17"/>
  <c r="R22" i="10"/>
  <c r="K21" i="21"/>
  <c r="AJ21" i="11"/>
  <c r="P20" i="21"/>
  <c r="AJ20" i="16"/>
  <c r="H20" i="21"/>
  <c r="AJ20" i="8"/>
  <c r="N19" i="17"/>
  <c r="R19" i="14"/>
  <c r="F19" i="17"/>
  <c r="R19" i="6"/>
  <c r="P38" i="21"/>
  <c r="AJ38" i="16"/>
  <c r="L31" i="17"/>
  <c r="R31" i="12"/>
  <c r="E28" i="21"/>
  <c r="AJ28" i="5"/>
  <c r="L26" i="21"/>
  <c r="AJ26" i="12"/>
  <c r="M24" i="17"/>
  <c r="R24" i="13"/>
  <c r="L21" i="20"/>
  <c r="D21" i="20"/>
  <c r="P19" i="17"/>
  <c r="R19" i="16"/>
  <c r="J18" i="17"/>
  <c r="R18" i="10"/>
  <c r="L40" i="20"/>
  <c r="I35" i="20"/>
  <c r="I34" i="20"/>
  <c r="F33" i="20"/>
  <c r="E31" i="20"/>
  <c r="G30" i="20"/>
  <c r="K27" i="20"/>
  <c r="P26" i="20"/>
  <c r="H24" i="20"/>
  <c r="H23" i="21"/>
  <c r="AJ23" i="8"/>
  <c r="K22" i="21"/>
  <c r="AJ22" i="11"/>
  <c r="G21" i="17"/>
  <c r="Q21" i="17"/>
  <c r="V21" i="17" s="1"/>
  <c r="R21" i="7"/>
  <c r="J19" i="17"/>
  <c r="R19" i="10"/>
  <c r="AJ33" i="15"/>
  <c r="O33" i="20"/>
  <c r="AJ25" i="15"/>
  <c r="O25" i="20"/>
  <c r="I41" i="21"/>
  <c r="AJ41" i="9"/>
  <c r="D28" i="17"/>
  <c r="Q28" i="17"/>
  <c r="V28" i="17" s="1"/>
  <c r="R28" i="4"/>
  <c r="H27" i="21"/>
  <c r="AJ27" i="8"/>
  <c r="L22" i="21"/>
  <c r="AJ22" i="12"/>
  <c r="L45" i="9"/>
  <c r="K45" i="9"/>
  <c r="M45" i="5"/>
  <c r="L45" i="5"/>
  <c r="K45" i="5"/>
  <c r="L45" i="14"/>
  <c r="K45" i="14"/>
  <c r="F45" i="14"/>
  <c r="K45" i="6"/>
  <c r="G45" i="6"/>
  <c r="L45" i="6"/>
  <c r="Q21" i="21"/>
  <c r="S21" i="21" s="1"/>
  <c r="U21" i="21" s="1"/>
  <c r="Q22" i="17"/>
  <c r="S32" i="21"/>
  <c r="U32" i="21"/>
  <c r="S37" i="21"/>
  <c r="U37" i="21"/>
  <c r="S40" i="21"/>
  <c r="U40" i="21"/>
  <c r="S42" i="17"/>
  <c r="U42" i="17"/>
  <c r="S23" i="17"/>
  <c r="U23" i="17"/>
  <c r="S33" i="17"/>
  <c r="U33" i="17"/>
  <c r="S25" i="17"/>
  <c r="U25" i="17"/>
  <c r="S29" i="17"/>
  <c r="U29" i="17"/>
  <c r="S33" i="21"/>
  <c r="U33" i="21"/>
  <c r="S40" i="17"/>
  <c r="U40" i="17"/>
  <c r="S25" i="21"/>
  <c r="U25" i="21"/>
  <c r="K21" i="20"/>
  <c r="K43" i="20"/>
  <c r="J20" i="20"/>
  <c r="G41" i="20"/>
  <c r="M41" i="20"/>
  <c r="Q32" i="17"/>
  <c r="V32" i="17" s="1"/>
  <c r="N41" i="20"/>
  <c r="S22" i="17"/>
  <c r="U22" i="17" s="1"/>
  <c r="Q23" i="21"/>
  <c r="V23" i="21" s="1"/>
  <c r="G36" i="20"/>
  <c r="D35" i="20"/>
  <c r="H27" i="20"/>
  <c r="I41" i="20"/>
  <c r="E28" i="20"/>
  <c r="Q35" i="17"/>
  <c r="V35" i="17" s="1"/>
  <c r="H39" i="20"/>
  <c r="J41" i="20"/>
  <c r="K24" i="20"/>
  <c r="E32" i="20"/>
  <c r="E37" i="20"/>
  <c r="K20" i="20"/>
  <c r="D26" i="20"/>
  <c r="L31" i="20"/>
  <c r="Q41" i="17"/>
  <c r="V41" i="17" s="1"/>
  <c r="K39" i="20"/>
  <c r="L34" i="20"/>
  <c r="Q43" i="21"/>
  <c r="V43" i="21" s="1"/>
  <c r="Q39" i="17"/>
  <c r="S39" i="17" s="1"/>
  <c r="U39" i="17" s="1"/>
  <c r="D22" i="20"/>
  <c r="M37" i="20"/>
  <c r="P23" i="20"/>
  <c r="M43" i="20"/>
  <c r="F34" i="20"/>
  <c r="L28" i="20"/>
  <c r="D41" i="20"/>
  <c r="Q41" i="20" s="1"/>
  <c r="F39" i="20"/>
  <c r="N39" i="20"/>
  <c r="P42" i="20"/>
  <c r="H41" i="20"/>
  <c r="I43" i="20"/>
  <c r="J19" i="20"/>
  <c r="I22" i="20"/>
  <c r="F32" i="20"/>
  <c r="G28" i="20"/>
  <c r="Q36" i="17"/>
  <c r="V36" i="17" s="1"/>
  <c r="L43" i="20"/>
  <c r="M39" i="20"/>
  <c r="J43" i="20"/>
  <c r="P40" i="20"/>
  <c r="E39" i="20"/>
  <c r="Q43" i="17"/>
  <c r="V43" i="17" s="1"/>
  <c r="L39" i="20"/>
  <c r="P19" i="20"/>
  <c r="M32" i="20"/>
  <c r="F38" i="20"/>
  <c r="M36" i="20"/>
  <c r="K41" i="20"/>
  <c r="H23" i="20"/>
  <c r="P38" i="20"/>
  <c r="P20" i="20"/>
  <c r="G38" i="20"/>
  <c r="L36" i="20"/>
  <c r="E43" i="20"/>
  <c r="D30" i="20"/>
  <c r="Q30" i="20" s="1"/>
  <c r="G43" i="20"/>
  <c r="D28" i="20"/>
  <c r="Q28" i="20"/>
  <c r="V28" i="20" s="1"/>
  <c r="Q26" i="21"/>
  <c r="S26" i="21" s="1"/>
  <c r="U26" i="21" s="1"/>
  <c r="D24" i="20"/>
  <c r="N26" i="20"/>
  <c r="Q30" i="17"/>
  <c r="N43" i="20"/>
  <c r="Q22" i="21"/>
  <c r="V22" i="21" s="1"/>
  <c r="Q37" i="17"/>
  <c r="V37" i="17" s="1"/>
  <c r="Q24" i="17"/>
  <c r="V24" i="17" s="1"/>
  <c r="Q41" i="21"/>
  <c r="V41" i="21" s="1"/>
  <c r="J39" i="20"/>
  <c r="D39" i="20"/>
  <c r="F41" i="20"/>
  <c r="H35" i="20"/>
  <c r="L35" i="20"/>
  <c r="I39" i="20"/>
  <c r="E41" i="20"/>
  <c r="S28" i="17"/>
  <c r="U28" i="17" s="1"/>
  <c r="K22" i="20"/>
  <c r="H20" i="20"/>
  <c r="J24" i="20"/>
  <c r="D43" i="20"/>
  <c r="F43" i="20"/>
  <c r="L22" i="20"/>
  <c r="S21" i="17"/>
  <c r="U21" i="17" s="1"/>
  <c r="L26" i="20"/>
  <c r="Q30" i="21"/>
  <c r="V30" i="21" s="1"/>
  <c r="Q42" i="20"/>
  <c r="S42" i="20" s="1"/>
  <c r="U42" i="20" s="1"/>
  <c r="Q28" i="21"/>
  <c r="V28" i="21" s="1"/>
  <c r="L23" i="20"/>
  <c r="L30" i="20"/>
  <c r="N34" i="20"/>
  <c r="E24" i="20"/>
  <c r="Q24" i="21"/>
  <c r="Q31" i="17"/>
  <c r="V31" i="17" s="1"/>
  <c r="I37" i="20"/>
  <c r="E36" i="20"/>
  <c r="Q38" i="17"/>
  <c r="H43" i="20"/>
  <c r="I20" i="20"/>
  <c r="L27" i="20"/>
  <c r="L24" i="20"/>
  <c r="D31" i="20"/>
  <c r="Q31" i="20"/>
  <c r="S31" i="20" s="1"/>
  <c r="U31" i="20" s="1"/>
  <c r="P33" i="20"/>
  <c r="K34" i="20"/>
  <c r="I30" i="20"/>
  <c r="L41" i="20"/>
  <c r="J32" i="20"/>
  <c r="E38" i="20"/>
  <c r="P44" i="20"/>
  <c r="S44" i="17"/>
  <c r="U44" i="17" s="1"/>
  <c r="P25" i="20"/>
  <c r="Q25" i="20"/>
  <c r="S25" i="20" s="1"/>
  <c r="U25" i="20" s="1"/>
  <c r="K26" i="20"/>
  <c r="P29" i="20"/>
  <c r="P21" i="20"/>
  <c r="D23" i="20"/>
  <c r="Q23" i="20" s="1"/>
  <c r="M24" i="20"/>
  <c r="M30" i="20"/>
  <c r="N19" i="20"/>
  <c r="J22" i="20"/>
  <c r="F26" i="20"/>
  <c r="G39" i="20"/>
  <c r="S24" i="17"/>
  <c r="U24" i="17"/>
  <c r="S24" i="21"/>
  <c r="U24" i="21"/>
  <c r="Q39" i="20"/>
  <c r="V39" i="20" s="1"/>
  <c r="S22" i="21"/>
  <c r="U22" i="21"/>
  <c r="S28" i="20"/>
  <c r="U28" i="20"/>
  <c r="S23" i="21"/>
  <c r="U23" i="21"/>
  <c r="S38" i="17"/>
  <c r="U38" i="17"/>
  <c r="S30" i="21"/>
  <c r="U30" i="21"/>
  <c r="S31" i="17"/>
  <c r="U31" i="17"/>
  <c r="S30" i="17"/>
  <c r="U30" i="17"/>
  <c r="S28" i="21"/>
  <c r="U28" i="21" s="1"/>
  <c r="Q43" i="20"/>
  <c r="V43" i="20" s="1"/>
  <c r="S41" i="21"/>
  <c r="U41" i="21"/>
  <c r="Q24" i="20"/>
  <c r="V24" i="20" s="1"/>
  <c r="S43" i="17"/>
  <c r="U43" i="17"/>
  <c r="Q26" i="20"/>
  <c r="V26" i="20" s="1"/>
  <c r="S32" i="17"/>
  <c r="U32" i="17" s="1"/>
  <c r="Q22" i="20"/>
  <c r="V22" i="20" s="1"/>
  <c r="S43" i="21"/>
  <c r="U43" i="21"/>
  <c r="S35" i="17"/>
  <c r="U35" i="17"/>
  <c r="Q35" i="20"/>
  <c r="V35" i="20" s="1"/>
  <c r="S22" i="20"/>
  <c r="U22" i="20" s="1"/>
  <c r="S35" i="20"/>
  <c r="U35" i="20" s="1"/>
  <c r="S39" i="20"/>
  <c r="U39" i="20" s="1"/>
  <c r="S26" i="20"/>
  <c r="U26" i="20" s="1"/>
  <c r="S43" i="20"/>
  <c r="U43" i="20" s="1"/>
  <c r="U5" i="11"/>
  <c r="AI5" i="11" s="1"/>
  <c r="K5" i="21" s="1"/>
  <c r="Q5" i="10"/>
  <c r="J5" i="17" s="1"/>
  <c r="O5" i="21"/>
  <c r="R5" i="9"/>
  <c r="P45" i="16"/>
  <c r="P46" i="16"/>
  <c r="D47" i="16"/>
  <c r="J47" i="16"/>
  <c r="D46" i="16"/>
  <c r="J46" i="16"/>
  <c r="AB46" i="16"/>
  <c r="V47" i="16"/>
  <c r="V46" i="16"/>
  <c r="AB47" i="16"/>
  <c r="AH46" i="16"/>
  <c r="A1" i="14"/>
  <c r="A1" i="4"/>
  <c r="A1" i="7"/>
  <c r="A1" i="8"/>
  <c r="S1" i="10"/>
  <c r="S1" i="12"/>
  <c r="S1" i="16"/>
  <c r="A1" i="21"/>
  <c r="S1" i="4"/>
  <c r="S1" i="5"/>
  <c r="S1" i="9"/>
  <c r="A1" i="10"/>
  <c r="A1" i="12"/>
  <c r="A1" i="16"/>
  <c r="A1" i="6"/>
  <c r="S1" i="7"/>
  <c r="S1" i="8"/>
  <c r="A1" i="11"/>
  <c r="A1" i="13"/>
  <c r="A1" i="15"/>
  <c r="A1" i="5"/>
  <c r="S1" i="6"/>
  <c r="A1" i="9"/>
  <c r="S1" i="11"/>
  <c r="S1" i="13"/>
  <c r="S1" i="14"/>
  <c r="S1" i="15"/>
  <c r="A1" i="17"/>
  <c r="E19" i="21" l="1"/>
  <c r="E19" i="20"/>
  <c r="AK19" i="5"/>
  <c r="AJ20" i="5"/>
  <c r="AJ18" i="10"/>
  <c r="AK18" i="10" s="1"/>
  <c r="R18" i="13"/>
  <c r="M18" i="17"/>
  <c r="I18" i="17"/>
  <c r="R18" i="9"/>
  <c r="G18" i="17"/>
  <c r="U18" i="9"/>
  <c r="AI18" i="9" s="1"/>
  <c r="I18" i="21" s="1"/>
  <c r="Q18" i="6"/>
  <c r="K18" i="17"/>
  <c r="U18" i="13"/>
  <c r="AI18" i="13" s="1"/>
  <c r="U18" i="4"/>
  <c r="AI18" i="4" s="1"/>
  <c r="F17" i="17"/>
  <c r="R17" i="6"/>
  <c r="O17" i="17"/>
  <c r="U17" i="5"/>
  <c r="AI17" i="5" s="1"/>
  <c r="AJ17" i="5" s="1"/>
  <c r="U17" i="13"/>
  <c r="AI17" i="13" s="1"/>
  <c r="F20" i="21"/>
  <c r="F20" i="20"/>
  <c r="AK20" i="6"/>
  <c r="F19" i="20"/>
  <c r="AK19" i="6"/>
  <c r="Q19" i="21"/>
  <c r="V19" i="21" s="1"/>
  <c r="X45" i="6"/>
  <c r="W45" i="6"/>
  <c r="AK20" i="7"/>
  <c r="G19" i="20"/>
  <c r="Q21" i="20"/>
  <c r="AK21" i="7"/>
  <c r="Q20" i="21"/>
  <c r="S20" i="21" s="1"/>
  <c r="U20" i="21" s="1"/>
  <c r="V23" i="20"/>
  <c r="S23" i="20"/>
  <c r="U23" i="20" s="1"/>
  <c r="S30" i="20"/>
  <c r="U30" i="20" s="1"/>
  <c r="V30" i="20"/>
  <c r="V32" i="20"/>
  <c r="S32" i="20"/>
  <c r="U32" i="20" s="1"/>
  <c r="V27" i="17"/>
  <c r="S27" i="17"/>
  <c r="U27" i="17" s="1"/>
  <c r="V38" i="20"/>
  <c r="S38" i="20"/>
  <c r="U38" i="20" s="1"/>
  <c r="V41" i="20"/>
  <c r="S41" i="20"/>
  <c r="U41" i="20" s="1"/>
  <c r="V44" i="21"/>
  <c r="S44" i="21"/>
  <c r="U44" i="21" s="1"/>
  <c r="V39" i="21"/>
  <c r="S39" i="21"/>
  <c r="U39" i="21" s="1"/>
  <c r="S42" i="21"/>
  <c r="U42" i="21" s="1"/>
  <c r="V42" i="21"/>
  <c r="V34" i="21"/>
  <c r="S34" i="21"/>
  <c r="U34" i="21" s="1"/>
  <c r="S36" i="21"/>
  <c r="U36" i="21" s="1"/>
  <c r="V36" i="21"/>
  <c r="V27" i="21"/>
  <c r="S27" i="21"/>
  <c r="U27" i="21" s="1"/>
  <c r="V40" i="20"/>
  <c r="S40" i="20"/>
  <c r="U40" i="20" s="1"/>
  <c r="S29" i="21"/>
  <c r="U29" i="21" s="1"/>
  <c r="V29" i="21"/>
  <c r="V26" i="17"/>
  <c r="S26" i="17"/>
  <c r="U26" i="17" s="1"/>
  <c r="V31" i="21"/>
  <c r="S31" i="21"/>
  <c r="U31" i="21" s="1"/>
  <c r="S34" i="17"/>
  <c r="U34" i="17" s="1"/>
  <c r="V34" i="17"/>
  <c r="V35" i="21"/>
  <c r="S35" i="21"/>
  <c r="U35" i="21" s="1"/>
  <c r="S38" i="21"/>
  <c r="U38" i="21" s="1"/>
  <c r="V38" i="21"/>
  <c r="S36" i="17"/>
  <c r="U36" i="17" s="1"/>
  <c r="AJ36" i="4"/>
  <c r="AJ27" i="4"/>
  <c r="AJ34" i="4"/>
  <c r="AJ29" i="4"/>
  <c r="AJ44" i="4"/>
  <c r="V39" i="17"/>
  <c r="V21" i="21"/>
  <c r="V42" i="20"/>
  <c r="AK38" i="4"/>
  <c r="D37" i="20"/>
  <c r="Q37" i="20" s="1"/>
  <c r="AK40" i="4"/>
  <c r="V26" i="21"/>
  <c r="V31" i="20"/>
  <c r="S24" i="20"/>
  <c r="U24" i="20" s="1"/>
  <c r="S41" i="17"/>
  <c r="U41" i="17" s="1"/>
  <c r="S37" i="17"/>
  <c r="U37" i="17" s="1"/>
  <c r="D33" i="20"/>
  <c r="Q33" i="20" s="1"/>
  <c r="U14" i="10"/>
  <c r="AI14" i="10" s="1"/>
  <c r="J14" i="21" s="1"/>
  <c r="Q14" i="13"/>
  <c r="AJ14" i="13" s="1"/>
  <c r="R14" i="10"/>
  <c r="Q15" i="10"/>
  <c r="J15" i="17" s="1"/>
  <c r="Q15" i="13"/>
  <c r="M15" i="17" s="1"/>
  <c r="Q15" i="4"/>
  <c r="D15" i="17" s="1"/>
  <c r="R15" i="6"/>
  <c r="Q16" i="10"/>
  <c r="Q16" i="6"/>
  <c r="R16" i="9"/>
  <c r="I16" i="17"/>
  <c r="U16" i="9"/>
  <c r="AI16" i="9" s="1"/>
  <c r="I16" i="21" s="1"/>
  <c r="R16" i="8"/>
  <c r="U16" i="7"/>
  <c r="AI16" i="7" s="1"/>
  <c r="Q16" i="5"/>
  <c r="R16" i="5" s="1"/>
  <c r="U15" i="9"/>
  <c r="AI15" i="9" s="1"/>
  <c r="R15" i="13"/>
  <c r="Q15" i="16"/>
  <c r="D16" i="17"/>
  <c r="R12" i="11"/>
  <c r="AJ12" i="11"/>
  <c r="AK12" i="11" s="1"/>
  <c r="L7" i="17"/>
  <c r="AK20" i="14"/>
  <c r="Q20" i="17"/>
  <c r="S20" i="17" s="1"/>
  <c r="U20" i="17" s="1"/>
  <c r="AJ13" i="11"/>
  <c r="AK13" i="11" s="1"/>
  <c r="R9" i="7"/>
  <c r="G10" i="17"/>
  <c r="F8" i="17"/>
  <c r="R15" i="9"/>
  <c r="I15" i="17"/>
  <c r="D18" i="21"/>
  <c r="AJ18" i="4"/>
  <c r="G18" i="21"/>
  <c r="AJ18" i="7"/>
  <c r="E16" i="21"/>
  <c r="R17" i="5"/>
  <c r="E17" i="17"/>
  <c r="R18" i="4"/>
  <c r="D18" i="17"/>
  <c r="AJ18" i="16"/>
  <c r="P18" i="21"/>
  <c r="J18" i="20"/>
  <c r="D16" i="21"/>
  <c r="AJ16" i="4"/>
  <c r="AK16" i="4" s="1"/>
  <c r="P18" i="17"/>
  <c r="R18" i="16"/>
  <c r="R18" i="8"/>
  <c r="H18" i="17"/>
  <c r="L18" i="21"/>
  <c r="AJ18" i="12"/>
  <c r="N18" i="21"/>
  <c r="AJ18" i="14"/>
  <c r="U18" i="8"/>
  <c r="AI18" i="8" s="1"/>
  <c r="AJ18" i="11"/>
  <c r="G16" i="17"/>
  <c r="AJ18" i="9"/>
  <c r="J18" i="21"/>
  <c r="E15" i="17"/>
  <c r="R18" i="12"/>
  <c r="AJ18" i="5"/>
  <c r="E16" i="17"/>
  <c r="U16" i="16"/>
  <c r="AI16" i="16" s="1"/>
  <c r="P16" i="21" s="1"/>
  <c r="U17" i="8"/>
  <c r="AI17" i="8" s="1"/>
  <c r="H17" i="21" s="1"/>
  <c r="U18" i="15"/>
  <c r="AI18" i="15" s="1"/>
  <c r="R15" i="10"/>
  <c r="U15" i="12"/>
  <c r="AI15" i="12" s="1"/>
  <c r="Q15" i="14"/>
  <c r="Q16" i="11"/>
  <c r="U16" i="14"/>
  <c r="AI16" i="14" s="1"/>
  <c r="N16" i="21" s="1"/>
  <c r="AJ8" i="15"/>
  <c r="O8" i="20" s="1"/>
  <c r="O8" i="21"/>
  <c r="U5" i="7"/>
  <c r="AI5" i="7" s="1"/>
  <c r="R8" i="13"/>
  <c r="U10" i="13"/>
  <c r="AI10" i="13" s="1"/>
  <c r="M10" i="21" s="1"/>
  <c r="Q5" i="4"/>
  <c r="R5" i="4" s="1"/>
  <c r="R9" i="9"/>
  <c r="U5" i="16"/>
  <c r="AI5" i="16" s="1"/>
  <c r="P5" i="21" s="1"/>
  <c r="Q6" i="13"/>
  <c r="R6" i="13" s="1"/>
  <c r="R7" i="10"/>
  <c r="U6" i="8"/>
  <c r="AI6" i="8" s="1"/>
  <c r="U5" i="13"/>
  <c r="AI5" i="13" s="1"/>
  <c r="M5" i="21" s="1"/>
  <c r="U6" i="7"/>
  <c r="AI6" i="7" s="1"/>
  <c r="Q7" i="16"/>
  <c r="P7" i="17" s="1"/>
  <c r="Q7" i="13"/>
  <c r="V20" i="17"/>
  <c r="S21" i="20"/>
  <c r="U21" i="20" s="1"/>
  <c r="V21" i="20"/>
  <c r="D19" i="20"/>
  <c r="AK19" i="4"/>
  <c r="D19" i="17"/>
  <c r="Q19" i="17" s="1"/>
  <c r="R15" i="4"/>
  <c r="J17" i="21"/>
  <c r="AJ17" i="10"/>
  <c r="L17" i="17"/>
  <c r="R17" i="12"/>
  <c r="P17" i="17"/>
  <c r="R17" i="16"/>
  <c r="J17" i="17"/>
  <c r="R17" i="10"/>
  <c r="M17" i="21"/>
  <c r="AJ17" i="13"/>
  <c r="H17" i="17"/>
  <c r="R17" i="8"/>
  <c r="K17" i="21"/>
  <c r="R17" i="13"/>
  <c r="M17" i="17"/>
  <c r="D17" i="21"/>
  <c r="AJ17" i="4"/>
  <c r="I17" i="21"/>
  <c r="L17" i="21"/>
  <c r="AJ17" i="12"/>
  <c r="N17" i="21"/>
  <c r="R17" i="4"/>
  <c r="AJ17" i="7"/>
  <c r="AJ17" i="6"/>
  <c r="Q17" i="11"/>
  <c r="Q17" i="14"/>
  <c r="Q17" i="9"/>
  <c r="AJ17" i="9" s="1"/>
  <c r="U17" i="16"/>
  <c r="AI17" i="16" s="1"/>
  <c r="AJ17" i="15"/>
  <c r="O17" i="20" s="1"/>
  <c r="L16" i="21"/>
  <c r="M16" i="17"/>
  <c r="R16" i="13"/>
  <c r="F16" i="21"/>
  <c r="AJ16" i="6"/>
  <c r="P16" i="17"/>
  <c r="R16" i="16"/>
  <c r="AJ16" i="8"/>
  <c r="H16" i="21"/>
  <c r="K16" i="21"/>
  <c r="N16" i="17"/>
  <c r="R16" i="14"/>
  <c r="AJ16" i="15"/>
  <c r="O16" i="20" s="1"/>
  <c r="AJ16" i="9"/>
  <c r="U16" i="13"/>
  <c r="AI16" i="13" s="1"/>
  <c r="AJ16" i="10"/>
  <c r="Q16" i="12"/>
  <c r="AJ15" i="4"/>
  <c r="D15" i="21"/>
  <c r="H15" i="21"/>
  <c r="AJ15" i="10"/>
  <c r="J15" i="21"/>
  <c r="K15" i="17"/>
  <c r="R15" i="11"/>
  <c r="M15" i="21"/>
  <c r="AJ15" i="13"/>
  <c r="P15" i="21"/>
  <c r="AJ15" i="16"/>
  <c r="AJ15" i="5"/>
  <c r="AK15" i="5" s="1"/>
  <c r="E15" i="21"/>
  <c r="AJ15" i="12"/>
  <c r="L15" i="21"/>
  <c r="O15" i="21"/>
  <c r="AJ15" i="9"/>
  <c r="I15" i="21"/>
  <c r="R15" i="12"/>
  <c r="L15" i="17"/>
  <c r="N15" i="21"/>
  <c r="F15" i="21"/>
  <c r="AJ15" i="6"/>
  <c r="R15" i="7"/>
  <c r="G15" i="17"/>
  <c r="U15" i="11"/>
  <c r="AI15" i="11" s="1"/>
  <c r="U15" i="7"/>
  <c r="AI15" i="7" s="1"/>
  <c r="Q15" i="8"/>
  <c r="Q15" i="15"/>
  <c r="O15" i="17" s="1"/>
  <c r="G14" i="17"/>
  <c r="Q12" i="8"/>
  <c r="AJ12" i="8" s="1"/>
  <c r="AK12" i="8" s="1"/>
  <c r="N12" i="17"/>
  <c r="Q12" i="12"/>
  <c r="L12" i="17" s="1"/>
  <c r="D12" i="17"/>
  <c r="R11" i="10"/>
  <c r="Q11" i="15"/>
  <c r="O11" i="17" s="1"/>
  <c r="R10" i="13"/>
  <c r="R10" i="9"/>
  <c r="U10" i="12"/>
  <c r="AI10" i="12" s="1"/>
  <c r="L10" i="21" s="1"/>
  <c r="AJ10" i="5"/>
  <c r="AK10" i="5" s="1"/>
  <c r="U10" i="15"/>
  <c r="AI10" i="15" s="1"/>
  <c r="N9" i="17"/>
  <c r="Q9" i="12"/>
  <c r="L9" i="17" s="1"/>
  <c r="E8" i="21"/>
  <c r="AJ8" i="5"/>
  <c r="AK8" i="5" s="1"/>
  <c r="D8" i="17"/>
  <c r="R8" i="4"/>
  <c r="J9" i="17"/>
  <c r="R9" i="10"/>
  <c r="N8" i="21"/>
  <c r="AJ8" i="14"/>
  <c r="AJ8" i="9"/>
  <c r="I8" i="21"/>
  <c r="E8" i="17"/>
  <c r="R8" i="5"/>
  <c r="AJ8" i="7"/>
  <c r="G8" i="20" s="1"/>
  <c r="G8" i="17"/>
  <c r="R8" i="7"/>
  <c r="R8" i="11"/>
  <c r="K8" i="17"/>
  <c r="P8" i="21"/>
  <c r="AJ8" i="16"/>
  <c r="I14" i="21"/>
  <c r="AJ8" i="10"/>
  <c r="J8" i="21"/>
  <c r="R10" i="4"/>
  <c r="D10" i="17"/>
  <c r="AJ8" i="12"/>
  <c r="L8" i="21"/>
  <c r="AK12" i="16"/>
  <c r="P12" i="20"/>
  <c r="H8" i="21"/>
  <c r="F8" i="21"/>
  <c r="AJ8" i="6"/>
  <c r="I8" i="17"/>
  <c r="R8" i="9"/>
  <c r="M8" i="21"/>
  <c r="AJ8" i="13"/>
  <c r="U9" i="10"/>
  <c r="AI9" i="10" s="1"/>
  <c r="J9" i="21" s="1"/>
  <c r="Q8" i="8"/>
  <c r="Q9" i="4"/>
  <c r="D9" i="17" s="1"/>
  <c r="Q11" i="5"/>
  <c r="R11" i="5" s="1"/>
  <c r="U11" i="12"/>
  <c r="AI11" i="12" s="1"/>
  <c r="L11" i="21" s="1"/>
  <c r="Q14" i="9"/>
  <c r="AJ8" i="11"/>
  <c r="K8" i="20" s="1"/>
  <c r="M10" i="17"/>
  <c r="R6" i="14"/>
  <c r="K12" i="21"/>
  <c r="K8" i="21"/>
  <c r="R13" i="10"/>
  <c r="R8" i="10"/>
  <c r="G13" i="17"/>
  <c r="R8" i="16"/>
  <c r="U10" i="8"/>
  <c r="AI10" i="8" s="1"/>
  <c r="Q14" i="5"/>
  <c r="AJ14" i="5" s="1"/>
  <c r="AK14" i="5" s="1"/>
  <c r="Q12" i="6"/>
  <c r="AJ12" i="6" s="1"/>
  <c r="F12" i="20" s="1"/>
  <c r="Q11" i="11"/>
  <c r="R11" i="11" s="1"/>
  <c r="Q9" i="6"/>
  <c r="F9" i="17" s="1"/>
  <c r="AJ9" i="14"/>
  <c r="AK9" i="14" s="1"/>
  <c r="U6" i="11"/>
  <c r="AI6" i="11" s="1"/>
  <c r="AH45" i="11" s="1"/>
  <c r="Q9" i="13"/>
  <c r="M9" i="17" s="1"/>
  <c r="Q13" i="15"/>
  <c r="O13" i="17" s="1"/>
  <c r="Q5" i="6"/>
  <c r="F5" i="17" s="1"/>
  <c r="P9" i="17"/>
  <c r="R9" i="11"/>
  <c r="Q7" i="15"/>
  <c r="O7" i="17" s="1"/>
  <c r="U12" i="13"/>
  <c r="AI12" i="13" s="1"/>
  <c r="U12" i="9"/>
  <c r="AI12" i="9" s="1"/>
  <c r="Q11" i="7"/>
  <c r="R11" i="7" s="1"/>
  <c r="R10" i="8"/>
  <c r="U5" i="8"/>
  <c r="AI5" i="8" s="1"/>
  <c r="H5" i="21" s="1"/>
  <c r="AJ8" i="4"/>
  <c r="J55" i="20"/>
  <c r="J56" i="20" s="1"/>
  <c r="F55" i="20"/>
  <c r="F56" i="20" s="1"/>
  <c r="L55" i="20"/>
  <c r="L56" i="20" s="1"/>
  <c r="H55" i="20"/>
  <c r="H56" i="20" s="1"/>
  <c r="Y45" i="6"/>
  <c r="Z45" i="6"/>
  <c r="AH45" i="6"/>
  <c r="AA45" i="6"/>
  <c r="AH45" i="15"/>
  <c r="S45" i="15" s="1"/>
  <c r="K10" i="21"/>
  <c r="Q56" i="21"/>
  <c r="Q55" i="21"/>
  <c r="E10" i="21"/>
  <c r="AJ13" i="14"/>
  <c r="AK13" i="14" s="1"/>
  <c r="AJ9" i="7"/>
  <c r="G9" i="20" s="1"/>
  <c r="AJ12" i="7"/>
  <c r="AK12" i="7" s="1"/>
  <c r="AJ13" i="7"/>
  <c r="AK13" i="7" s="1"/>
  <c r="AB45" i="7"/>
  <c r="AC45" i="7"/>
  <c r="AG45" i="6"/>
  <c r="H6" i="17"/>
  <c r="R5" i="14"/>
  <c r="R7" i="14"/>
  <c r="AJ6" i="14"/>
  <c r="AK6" i="14" s="1"/>
  <c r="AJ7" i="13"/>
  <c r="AK7" i="13" s="1"/>
  <c r="R5" i="10"/>
  <c r="O45" i="10"/>
  <c r="R7" i="4"/>
  <c r="Q55" i="17"/>
  <c r="J56" i="17"/>
  <c r="Q56" i="17" s="1"/>
  <c r="AJ12" i="15"/>
  <c r="O12" i="20" s="1"/>
  <c r="R13" i="14"/>
  <c r="AJ12" i="14"/>
  <c r="AJ9" i="11"/>
  <c r="AK9" i="11" s="1"/>
  <c r="P45" i="10"/>
  <c r="F45" i="10"/>
  <c r="R12" i="10"/>
  <c r="E45" i="10"/>
  <c r="F11" i="17"/>
  <c r="AJ14" i="6"/>
  <c r="AK14" i="6" s="1"/>
  <c r="R14" i="6"/>
  <c r="AJ14" i="11"/>
  <c r="AK14" i="11" s="1"/>
  <c r="K14" i="21"/>
  <c r="M14" i="21"/>
  <c r="AJ14" i="7"/>
  <c r="AJ14" i="10"/>
  <c r="R14" i="12"/>
  <c r="U14" i="14"/>
  <c r="AI14" i="14" s="1"/>
  <c r="N14" i="21" s="1"/>
  <c r="U14" i="8"/>
  <c r="AI14" i="8" s="1"/>
  <c r="U14" i="4"/>
  <c r="AI14" i="4" s="1"/>
  <c r="Y45" i="4" s="1"/>
  <c r="U14" i="12"/>
  <c r="AI14" i="12" s="1"/>
  <c r="AJ13" i="16"/>
  <c r="P13" i="21"/>
  <c r="F13" i="21"/>
  <c r="AJ13" i="6"/>
  <c r="R13" i="16"/>
  <c r="R13" i="11"/>
  <c r="L12" i="21"/>
  <c r="D12" i="21"/>
  <c r="AJ12" i="4"/>
  <c r="AJ12" i="10"/>
  <c r="U12" i="5"/>
  <c r="AI12" i="5" s="1"/>
  <c r="R12" i="9"/>
  <c r="N11" i="21"/>
  <c r="AJ11" i="16"/>
  <c r="P11" i="21"/>
  <c r="O11" i="21"/>
  <c r="AJ11" i="6"/>
  <c r="Q11" i="14"/>
  <c r="Q11" i="4"/>
  <c r="U11" i="13"/>
  <c r="AI11" i="13" s="1"/>
  <c r="G11" i="17"/>
  <c r="AJ10" i="4"/>
  <c r="D10" i="21"/>
  <c r="AJ10" i="7"/>
  <c r="G10" i="21"/>
  <c r="J10" i="21"/>
  <c r="AJ10" i="10"/>
  <c r="H10" i="21"/>
  <c r="AJ10" i="8"/>
  <c r="R10" i="6"/>
  <c r="F10" i="17"/>
  <c r="N10" i="21"/>
  <c r="AJ10" i="14"/>
  <c r="AJ10" i="6"/>
  <c r="F10" i="21"/>
  <c r="AJ10" i="11"/>
  <c r="J10" i="17"/>
  <c r="E10" i="20"/>
  <c r="R10" i="5"/>
  <c r="K10" i="17"/>
  <c r="AJ10" i="9"/>
  <c r="R10" i="16"/>
  <c r="P10" i="17"/>
  <c r="L9" i="21"/>
  <c r="AJ9" i="12"/>
  <c r="F9" i="21"/>
  <c r="AJ9" i="6"/>
  <c r="M9" i="21"/>
  <c r="P9" i="21"/>
  <c r="AJ9" i="16"/>
  <c r="N9" i="21"/>
  <c r="U9" i="9"/>
  <c r="AI9" i="9" s="1"/>
  <c r="R9" i="6"/>
  <c r="Q9" i="15"/>
  <c r="O9" i="17" s="1"/>
  <c r="U9" i="8"/>
  <c r="AI9" i="8" s="1"/>
  <c r="O10" i="21"/>
  <c r="AJ10" i="15"/>
  <c r="O10" i="20" s="1"/>
  <c r="AK10" i="16"/>
  <c r="P10" i="20"/>
  <c r="O14" i="21"/>
  <c r="AJ14" i="15"/>
  <c r="O14" i="20" s="1"/>
  <c r="H9" i="17"/>
  <c r="R9" i="8"/>
  <c r="R10" i="14"/>
  <c r="N10" i="17"/>
  <c r="M12" i="17"/>
  <c r="R12" i="13"/>
  <c r="P14" i="17"/>
  <c r="R14" i="16"/>
  <c r="J13" i="21"/>
  <c r="AJ13" i="10"/>
  <c r="L11" i="17"/>
  <c r="R11" i="12"/>
  <c r="R11" i="16"/>
  <c r="P11" i="17"/>
  <c r="R12" i="7"/>
  <c r="G12" i="17"/>
  <c r="AJ11" i="10"/>
  <c r="R10" i="12"/>
  <c r="L10" i="17"/>
  <c r="M11" i="17"/>
  <c r="R11" i="13"/>
  <c r="E12" i="17"/>
  <c r="R12" i="5"/>
  <c r="R14" i="4"/>
  <c r="D14" i="17"/>
  <c r="H14" i="17"/>
  <c r="R14" i="8"/>
  <c r="N14" i="17"/>
  <c r="R14" i="14"/>
  <c r="Q9" i="5"/>
  <c r="Q11" i="8"/>
  <c r="Q11" i="9"/>
  <c r="Q13" i="4"/>
  <c r="Q13" i="5"/>
  <c r="Q13" i="8"/>
  <c r="Q13" i="9"/>
  <c r="Q13" i="12"/>
  <c r="Q13" i="13"/>
  <c r="U14" i="16"/>
  <c r="AI14" i="16" s="1"/>
  <c r="G7" i="21"/>
  <c r="H7" i="17"/>
  <c r="AJ7" i="8"/>
  <c r="AK7" i="8" s="1"/>
  <c r="R7" i="8"/>
  <c r="AJ7" i="6"/>
  <c r="F7" i="21"/>
  <c r="R7" i="6"/>
  <c r="F7" i="17"/>
  <c r="M7" i="21"/>
  <c r="R7" i="16"/>
  <c r="Q7" i="7"/>
  <c r="S45" i="16"/>
  <c r="U7" i="5"/>
  <c r="AI7" i="5" s="1"/>
  <c r="AJ7" i="14"/>
  <c r="I6" i="17"/>
  <c r="R6" i="9"/>
  <c r="L6" i="21"/>
  <c r="AJ6" i="4"/>
  <c r="D6" i="21"/>
  <c r="U6" i="9"/>
  <c r="AI6" i="9" s="1"/>
  <c r="Q6" i="12"/>
  <c r="H5" i="17"/>
  <c r="R5" i="8"/>
  <c r="R5" i="11"/>
  <c r="K5" i="17"/>
  <c r="M5" i="17"/>
  <c r="R5" i="13"/>
  <c r="R5" i="16"/>
  <c r="P5" i="17"/>
  <c r="L5" i="21"/>
  <c r="N5" i="21"/>
  <c r="AJ5" i="14"/>
  <c r="AJ5" i="16"/>
  <c r="AK5" i="16" s="1"/>
  <c r="U5" i="9"/>
  <c r="AI5" i="9" s="1"/>
  <c r="R5" i="5"/>
  <c r="R5" i="7"/>
  <c r="Q5" i="12"/>
  <c r="P6" i="21"/>
  <c r="D7" i="21"/>
  <c r="AJ7" i="4"/>
  <c r="L7" i="21"/>
  <c r="AJ7" i="12"/>
  <c r="J6" i="17"/>
  <c r="R6" i="10"/>
  <c r="K7" i="17"/>
  <c r="R7" i="11"/>
  <c r="K7" i="21"/>
  <c r="AJ7" i="11"/>
  <c r="AJ5" i="10"/>
  <c r="AJ7" i="15"/>
  <c r="O7" i="20" s="1"/>
  <c r="AJ6" i="6"/>
  <c r="F6" i="21"/>
  <c r="R6" i="4"/>
  <c r="D6" i="17"/>
  <c r="R6" i="7"/>
  <c r="G6" i="17"/>
  <c r="M6" i="21"/>
  <c r="I7" i="21"/>
  <c r="AJ5" i="15"/>
  <c r="O5" i="20" s="1"/>
  <c r="A45" i="16"/>
  <c r="F6" i="17"/>
  <c r="R6" i="6"/>
  <c r="D5" i="21"/>
  <c r="AJ5" i="11"/>
  <c r="P7" i="21"/>
  <c r="AJ7" i="16"/>
  <c r="E6" i="21"/>
  <c r="R6" i="11"/>
  <c r="K6" i="17"/>
  <c r="R7" i="5"/>
  <c r="E7" i="17"/>
  <c r="O6" i="17"/>
  <c r="AJ6" i="15"/>
  <c r="O6" i="20" s="1"/>
  <c r="AJ7" i="10"/>
  <c r="U5" i="5"/>
  <c r="AI5" i="5" s="1"/>
  <c r="Q6" i="5"/>
  <c r="Q6" i="16"/>
  <c r="AJ6" i="16" s="1"/>
  <c r="Q7" i="9"/>
  <c r="U6" i="10"/>
  <c r="AI6" i="10" s="1"/>
  <c r="AK1" i="6"/>
  <c r="Q1" i="7"/>
  <c r="AK1" i="8"/>
  <c r="AK1" i="9"/>
  <c r="AK1" i="15"/>
  <c r="U1" i="21"/>
  <c r="AK1" i="5"/>
  <c r="AK1" i="10"/>
  <c r="Q1" i="12"/>
  <c r="Q1" i="14"/>
  <c r="Q1" i="16"/>
  <c r="U1" i="20"/>
  <c r="AK1" i="11"/>
  <c r="Q1" i="13"/>
  <c r="Q1" i="4"/>
  <c r="Q1" i="6"/>
  <c r="AK1" i="7"/>
  <c r="Q1" i="8"/>
  <c r="Q1" i="9"/>
  <c r="Q1" i="11"/>
  <c r="AK1" i="13"/>
  <c r="Q1" i="15"/>
  <c r="AK1" i="4"/>
  <c r="Q1" i="5"/>
  <c r="Q1" i="10"/>
  <c r="AK1" i="12"/>
  <c r="AK1" i="14"/>
  <c r="AK1" i="16"/>
  <c r="AJ17" i="8" l="1"/>
  <c r="S19" i="21"/>
  <c r="U19" i="21" s="1"/>
  <c r="E20" i="20"/>
  <c r="Q20" i="20" s="1"/>
  <c r="V20" i="20" s="1"/>
  <c r="AK20" i="5"/>
  <c r="R18" i="6"/>
  <c r="F18" i="17"/>
  <c r="Q18" i="17" s="1"/>
  <c r="AJ18" i="6"/>
  <c r="AK18" i="6" s="1"/>
  <c r="AJ18" i="13"/>
  <c r="M18" i="21"/>
  <c r="AK17" i="5"/>
  <c r="E17" i="20"/>
  <c r="E17" i="21"/>
  <c r="Q17" i="21" s="1"/>
  <c r="V20" i="21"/>
  <c r="K13" i="20"/>
  <c r="AJ5" i="13"/>
  <c r="M5" i="20" s="1"/>
  <c r="W45" i="11"/>
  <c r="AJ7" i="5"/>
  <c r="AG45" i="5"/>
  <c r="E7" i="21"/>
  <c r="Q7" i="21" s="1"/>
  <c r="Q19" i="20"/>
  <c r="S19" i="20" s="1"/>
  <c r="U19" i="20" s="1"/>
  <c r="AJ6" i="8"/>
  <c r="AG45" i="8"/>
  <c r="H6" i="21"/>
  <c r="D16" i="20"/>
  <c r="S37" i="20"/>
  <c r="U37" i="20" s="1"/>
  <c r="V37" i="20"/>
  <c r="D27" i="20"/>
  <c r="Q27" i="20" s="1"/>
  <c r="AK27" i="4"/>
  <c r="AK34" i="4"/>
  <c r="D34" i="20"/>
  <c r="Q34" i="20" s="1"/>
  <c r="V33" i="20"/>
  <c r="S33" i="20"/>
  <c r="U33" i="20" s="1"/>
  <c r="D44" i="20"/>
  <c r="Q44" i="20" s="1"/>
  <c r="AK44" i="4"/>
  <c r="D36" i="20"/>
  <c r="Q36" i="20" s="1"/>
  <c r="AK36" i="4"/>
  <c r="AK29" i="4"/>
  <c r="D29" i="20"/>
  <c r="Q29" i="20" s="1"/>
  <c r="H45" i="9"/>
  <c r="AJ11" i="15"/>
  <c r="O11" i="20" s="1"/>
  <c r="I45" i="9"/>
  <c r="M14" i="17"/>
  <c r="R14" i="13"/>
  <c r="N15" i="17"/>
  <c r="G45" i="14"/>
  <c r="I45" i="14"/>
  <c r="H45" i="14"/>
  <c r="R16" i="10"/>
  <c r="J16" i="17"/>
  <c r="F16" i="17"/>
  <c r="R16" i="6"/>
  <c r="J47" i="6" s="1"/>
  <c r="AJ16" i="5"/>
  <c r="AK16" i="5" s="1"/>
  <c r="AJ16" i="16"/>
  <c r="G16" i="21"/>
  <c r="AJ16" i="7"/>
  <c r="R15" i="16"/>
  <c r="P15" i="17"/>
  <c r="K12" i="20"/>
  <c r="AJ10" i="13"/>
  <c r="AK10" i="13" s="1"/>
  <c r="AJ11" i="12"/>
  <c r="L11" i="20" s="1"/>
  <c r="AJ11" i="7"/>
  <c r="AK11" i="7" s="1"/>
  <c r="F45" i="7"/>
  <c r="E8" i="20"/>
  <c r="E11" i="17"/>
  <c r="D5" i="17"/>
  <c r="AJ5" i="4"/>
  <c r="D5" i="20" s="1"/>
  <c r="AJ15" i="14"/>
  <c r="N15" i="20" s="1"/>
  <c r="R15" i="14"/>
  <c r="K11" i="17"/>
  <c r="E15" i="20"/>
  <c r="K18" i="20"/>
  <c r="AK18" i="11"/>
  <c r="K16" i="17"/>
  <c r="R16" i="11"/>
  <c r="AJ18" i="15"/>
  <c r="O18" i="20" s="1"/>
  <c r="O18" i="21"/>
  <c r="AK18" i="5"/>
  <c r="E18" i="20"/>
  <c r="AJ18" i="8"/>
  <c r="H18" i="21"/>
  <c r="Q18" i="21" s="1"/>
  <c r="AK18" i="12"/>
  <c r="L18" i="20"/>
  <c r="AK18" i="4"/>
  <c r="D18" i="20"/>
  <c r="AJ16" i="14"/>
  <c r="N16" i="20" s="1"/>
  <c r="F18" i="20"/>
  <c r="I18" i="20"/>
  <c r="AK18" i="9"/>
  <c r="N18" i="20"/>
  <c r="AK18" i="14"/>
  <c r="G18" i="20"/>
  <c r="AK18" i="7"/>
  <c r="AJ16" i="11"/>
  <c r="AK16" i="11" s="1"/>
  <c r="AH45" i="7"/>
  <c r="P18" i="20"/>
  <c r="AK18" i="16"/>
  <c r="Q8" i="21"/>
  <c r="AJ6" i="11"/>
  <c r="AK6" i="11" s="1"/>
  <c r="G6" i="21"/>
  <c r="AJ5" i="8"/>
  <c r="AK5" i="8" s="1"/>
  <c r="Y45" i="10"/>
  <c r="AJ6" i="7"/>
  <c r="AJ9" i="10"/>
  <c r="AK9" i="10" s="1"/>
  <c r="N9" i="20"/>
  <c r="AJ10" i="12"/>
  <c r="L10" i="20" s="1"/>
  <c r="R9" i="12"/>
  <c r="AJ13" i="15"/>
  <c r="O13" i="20" s="1"/>
  <c r="AG45" i="7"/>
  <c r="X45" i="11"/>
  <c r="W45" i="7"/>
  <c r="R7" i="13"/>
  <c r="M7" i="17"/>
  <c r="G5" i="21"/>
  <c r="AJ5" i="7"/>
  <c r="M6" i="17"/>
  <c r="AJ6" i="13"/>
  <c r="M10" i="20"/>
  <c r="X45" i="7"/>
  <c r="S19" i="17"/>
  <c r="U19" i="17" s="1"/>
  <c r="V19" i="17"/>
  <c r="P17" i="21"/>
  <c r="AJ17" i="16"/>
  <c r="AK17" i="6"/>
  <c r="F17" i="20"/>
  <c r="AK17" i="9"/>
  <c r="I17" i="20"/>
  <c r="AK17" i="13"/>
  <c r="M17" i="20"/>
  <c r="AK17" i="7"/>
  <c r="G17" i="20"/>
  <c r="AK17" i="12"/>
  <c r="L17" i="20"/>
  <c r="R17" i="9"/>
  <c r="I17" i="17"/>
  <c r="AK17" i="4"/>
  <c r="D17" i="20"/>
  <c r="AK17" i="8"/>
  <c r="H17" i="20"/>
  <c r="R17" i="14"/>
  <c r="N17" i="17"/>
  <c r="AK17" i="10"/>
  <c r="J17" i="20"/>
  <c r="K17" i="17"/>
  <c r="R17" i="11"/>
  <c r="AJ17" i="14"/>
  <c r="AJ17" i="11"/>
  <c r="AK16" i="16"/>
  <c r="P16" i="20"/>
  <c r="L16" i="17"/>
  <c r="R16" i="12"/>
  <c r="AK16" i="9"/>
  <c r="I16" i="20"/>
  <c r="AK16" i="8"/>
  <c r="H16" i="20"/>
  <c r="AK16" i="6"/>
  <c r="F16" i="20"/>
  <c r="AK16" i="14"/>
  <c r="AJ16" i="13"/>
  <c r="M16" i="21"/>
  <c r="AK16" i="10"/>
  <c r="J16" i="20"/>
  <c r="K16" i="20"/>
  <c r="AJ16" i="12"/>
  <c r="H15" i="17"/>
  <c r="Q15" i="17" s="1"/>
  <c r="R15" i="8"/>
  <c r="AK15" i="16"/>
  <c r="P15" i="20"/>
  <c r="AJ15" i="8"/>
  <c r="AK15" i="9"/>
  <c r="I15" i="20"/>
  <c r="F15" i="20"/>
  <c r="AK15" i="6"/>
  <c r="AJ15" i="15"/>
  <c r="O15" i="20" s="1"/>
  <c r="AK15" i="13"/>
  <c r="M15" i="20"/>
  <c r="AJ15" i="7"/>
  <c r="G15" i="21"/>
  <c r="L15" i="20"/>
  <c r="AK15" i="12"/>
  <c r="K15" i="21"/>
  <c r="AJ15" i="11"/>
  <c r="J15" i="20"/>
  <c r="AK15" i="10"/>
  <c r="D15" i="20"/>
  <c r="AK15" i="4"/>
  <c r="F45" i="8"/>
  <c r="N13" i="20"/>
  <c r="F12" i="17"/>
  <c r="R12" i="6"/>
  <c r="P45" i="6"/>
  <c r="R12" i="12"/>
  <c r="AJ12" i="12"/>
  <c r="AK12" i="12" s="1"/>
  <c r="H12" i="17"/>
  <c r="R12" i="8"/>
  <c r="E45" i="11"/>
  <c r="W45" i="12"/>
  <c r="X45" i="8"/>
  <c r="D46" i="10"/>
  <c r="AJ9" i="4"/>
  <c r="AK9" i="4" s="1"/>
  <c r="P45" i="11"/>
  <c r="AK8" i="11"/>
  <c r="AJ12" i="13"/>
  <c r="M12" i="21"/>
  <c r="I14" i="17"/>
  <c r="R14" i="9"/>
  <c r="AJ14" i="9"/>
  <c r="AK8" i="14"/>
  <c r="N8" i="20"/>
  <c r="K6" i="21"/>
  <c r="AJ5" i="6"/>
  <c r="F5" i="20" s="1"/>
  <c r="R5" i="6"/>
  <c r="W45" i="13"/>
  <c r="E14" i="20"/>
  <c r="O45" i="6"/>
  <c r="F45" i="11"/>
  <c r="O45" i="11"/>
  <c r="R9" i="13"/>
  <c r="H12" i="20"/>
  <c r="F45" i="6"/>
  <c r="AK8" i="7"/>
  <c r="AG45" i="11"/>
  <c r="X45" i="14"/>
  <c r="R9" i="4"/>
  <c r="R14" i="5"/>
  <c r="E14" i="17"/>
  <c r="AG45" i="12"/>
  <c r="R8" i="8"/>
  <c r="H8" i="17"/>
  <c r="Q8" i="17" s="1"/>
  <c r="AJ8" i="8"/>
  <c r="P8" i="20"/>
  <c r="AK8" i="16"/>
  <c r="P5" i="20"/>
  <c r="E45" i="8"/>
  <c r="AJ9" i="13"/>
  <c r="AK9" i="13" s="1"/>
  <c r="AJ11" i="5"/>
  <c r="AK11" i="5" s="1"/>
  <c r="E45" i="6"/>
  <c r="AJ11" i="11"/>
  <c r="L8" i="20"/>
  <c r="AK8" i="12"/>
  <c r="AK8" i="10"/>
  <c r="J8" i="20"/>
  <c r="AJ12" i="9"/>
  <c r="I12" i="21"/>
  <c r="AK8" i="13"/>
  <c r="M8" i="20"/>
  <c r="F8" i="20"/>
  <c r="AK8" i="6"/>
  <c r="I8" i="20"/>
  <c r="AK8" i="9"/>
  <c r="AK8" i="4"/>
  <c r="D8" i="20"/>
  <c r="Q56" i="20"/>
  <c r="Q55" i="20"/>
  <c r="AH45" i="5"/>
  <c r="X45" i="10"/>
  <c r="AG45" i="10"/>
  <c r="AH45" i="10"/>
  <c r="W45" i="10"/>
  <c r="M7" i="20"/>
  <c r="AK5" i="13"/>
  <c r="AK12" i="6"/>
  <c r="S45" i="6"/>
  <c r="AH45" i="9"/>
  <c r="AG45" i="9"/>
  <c r="Y45" i="9"/>
  <c r="X45" i="9"/>
  <c r="W45" i="9"/>
  <c r="AH45" i="13"/>
  <c r="AG45" i="13"/>
  <c r="K14" i="20"/>
  <c r="AJ14" i="12"/>
  <c r="AK14" i="12" s="1"/>
  <c r="AH45" i="12"/>
  <c r="Y45" i="12"/>
  <c r="X45" i="12"/>
  <c r="Z45" i="12"/>
  <c r="L14" i="21"/>
  <c r="AA45" i="12"/>
  <c r="AC45" i="12"/>
  <c r="AD45" i="12"/>
  <c r="W45" i="4"/>
  <c r="AH45" i="4"/>
  <c r="AG45" i="4"/>
  <c r="X45" i="4"/>
  <c r="Z45" i="4"/>
  <c r="AK9" i="7"/>
  <c r="G11" i="20"/>
  <c r="AJ14" i="14"/>
  <c r="N14" i="20" s="1"/>
  <c r="AH45" i="14"/>
  <c r="AG45" i="14"/>
  <c r="W45" i="14"/>
  <c r="AC45" i="8"/>
  <c r="W45" i="8"/>
  <c r="AH45" i="8"/>
  <c r="H7" i="20"/>
  <c r="AB45" i="8"/>
  <c r="G12" i="20"/>
  <c r="AC45" i="5"/>
  <c r="W45" i="5"/>
  <c r="AB45" i="5"/>
  <c r="X45" i="5"/>
  <c r="G13" i="20"/>
  <c r="Q10" i="21"/>
  <c r="V10" i="21" s="1"/>
  <c r="S10" i="21" s="1"/>
  <c r="U10" i="21" s="1"/>
  <c r="N6" i="20"/>
  <c r="E45" i="12"/>
  <c r="G45" i="12"/>
  <c r="A45" i="10"/>
  <c r="J47" i="10"/>
  <c r="O45" i="7"/>
  <c r="E45" i="7"/>
  <c r="P45" i="7"/>
  <c r="AJ6" i="5"/>
  <c r="AK6" i="5" s="1"/>
  <c r="H45" i="5"/>
  <c r="G45" i="5"/>
  <c r="AK5" i="4"/>
  <c r="AJ9" i="15"/>
  <c r="D46" i="15"/>
  <c r="J46" i="15"/>
  <c r="P45" i="15"/>
  <c r="A45" i="15" s="1"/>
  <c r="P45" i="8"/>
  <c r="O45" i="8"/>
  <c r="E45" i="14"/>
  <c r="P45" i="14"/>
  <c r="O45" i="14"/>
  <c r="AK12" i="14"/>
  <c r="N12" i="20"/>
  <c r="AJ11" i="14"/>
  <c r="AK11" i="14" s="1"/>
  <c r="E45" i="13"/>
  <c r="O45" i="13"/>
  <c r="P45" i="13"/>
  <c r="P45" i="12"/>
  <c r="O45" i="12"/>
  <c r="F45" i="12"/>
  <c r="K9" i="20"/>
  <c r="P46" i="11"/>
  <c r="D47" i="10"/>
  <c r="J46" i="10"/>
  <c r="P46" i="10"/>
  <c r="O45" i="9"/>
  <c r="P45" i="9"/>
  <c r="E45" i="9"/>
  <c r="G45" i="9"/>
  <c r="F45" i="9"/>
  <c r="F14" i="20"/>
  <c r="O45" i="5"/>
  <c r="P45" i="5"/>
  <c r="E45" i="5"/>
  <c r="F45" i="5"/>
  <c r="P45" i="4"/>
  <c r="O45" i="4"/>
  <c r="F45" i="4"/>
  <c r="E45" i="4"/>
  <c r="G45" i="4"/>
  <c r="D14" i="21"/>
  <c r="AJ14" i="4"/>
  <c r="AK14" i="10"/>
  <c r="J14" i="20"/>
  <c r="AK14" i="13"/>
  <c r="M14" i="20"/>
  <c r="AJ14" i="8"/>
  <c r="H14" i="21"/>
  <c r="AK14" i="7"/>
  <c r="G14" i="20"/>
  <c r="Q13" i="21"/>
  <c r="V13" i="21" s="1"/>
  <c r="S13" i="21" s="1"/>
  <c r="U13" i="21" s="1"/>
  <c r="AK13" i="6"/>
  <c r="F13" i="20"/>
  <c r="AK13" i="16"/>
  <c r="P13" i="20"/>
  <c r="AK12" i="10"/>
  <c r="J12" i="20"/>
  <c r="E12" i="21"/>
  <c r="AJ12" i="5"/>
  <c r="AK12" i="4"/>
  <c r="D12" i="20"/>
  <c r="N11" i="17"/>
  <c r="R11" i="14"/>
  <c r="M11" i="21"/>
  <c r="AJ11" i="13"/>
  <c r="Q11" i="21"/>
  <c r="D11" i="17"/>
  <c r="R11" i="4"/>
  <c r="AJ11" i="4"/>
  <c r="AK11" i="6"/>
  <c r="F11" i="20"/>
  <c r="AK11" i="16"/>
  <c r="P11" i="20"/>
  <c r="AK10" i="9"/>
  <c r="I10" i="20"/>
  <c r="AK10" i="6"/>
  <c r="F10" i="20"/>
  <c r="AK10" i="4"/>
  <c r="D10" i="20"/>
  <c r="AK10" i="11"/>
  <c r="K10" i="20"/>
  <c r="AK10" i="14"/>
  <c r="N10" i="20"/>
  <c r="AK10" i="8"/>
  <c r="H10" i="20"/>
  <c r="AK10" i="12"/>
  <c r="AK10" i="10"/>
  <c r="J10" i="20"/>
  <c r="AK10" i="7"/>
  <c r="G10" i="20"/>
  <c r="H9" i="21"/>
  <c r="AJ9" i="8"/>
  <c r="AJ9" i="9"/>
  <c r="I9" i="21"/>
  <c r="AK9" i="12"/>
  <c r="L9" i="20"/>
  <c r="AK9" i="6"/>
  <c r="F9" i="20"/>
  <c r="M9" i="20"/>
  <c r="AK9" i="16"/>
  <c r="P9" i="20"/>
  <c r="L13" i="17"/>
  <c r="R13" i="12"/>
  <c r="AJ13" i="12"/>
  <c r="D13" i="17"/>
  <c r="R13" i="4"/>
  <c r="AJ13" i="4"/>
  <c r="R13" i="9"/>
  <c r="I13" i="17"/>
  <c r="AJ13" i="9"/>
  <c r="R11" i="9"/>
  <c r="I11" i="17"/>
  <c r="AJ11" i="9"/>
  <c r="Q10" i="17"/>
  <c r="P14" i="21"/>
  <c r="P45" i="21" s="1"/>
  <c r="AJ14" i="16"/>
  <c r="H13" i="17"/>
  <c r="R13" i="8"/>
  <c r="AJ13" i="8"/>
  <c r="R11" i="8"/>
  <c r="H11" i="17"/>
  <c r="AJ11" i="8"/>
  <c r="M13" i="17"/>
  <c r="AJ13" i="13"/>
  <c r="R13" i="13"/>
  <c r="E13" i="17"/>
  <c r="R13" i="5"/>
  <c r="AJ13" i="5"/>
  <c r="E9" i="17"/>
  <c r="Q9" i="17" s="1"/>
  <c r="R9" i="5"/>
  <c r="AJ9" i="5"/>
  <c r="AK11" i="10"/>
  <c r="J11" i="20"/>
  <c r="AK13" i="10"/>
  <c r="J13" i="20"/>
  <c r="G7" i="17"/>
  <c r="R7" i="7"/>
  <c r="J47" i="7" s="1"/>
  <c r="AK7" i="14"/>
  <c r="N7" i="20"/>
  <c r="AK7" i="6"/>
  <c r="F7" i="20"/>
  <c r="AJ7" i="7"/>
  <c r="L6" i="17"/>
  <c r="R6" i="12"/>
  <c r="AJ6" i="9"/>
  <c r="I6" i="21"/>
  <c r="AK6" i="4"/>
  <c r="D6" i="20"/>
  <c r="AJ6" i="12"/>
  <c r="R5" i="12"/>
  <c r="L5" i="17"/>
  <c r="AJ5" i="12"/>
  <c r="I5" i="21"/>
  <c r="AJ5" i="9"/>
  <c r="N5" i="20"/>
  <c r="AK5" i="14"/>
  <c r="AK6" i="16"/>
  <c r="P6" i="20"/>
  <c r="E6" i="20"/>
  <c r="K6" i="20"/>
  <c r="AK7" i="11"/>
  <c r="K7" i="20"/>
  <c r="AK7" i="12"/>
  <c r="L7" i="20"/>
  <c r="I7" i="17"/>
  <c r="R7" i="9"/>
  <c r="AK7" i="10"/>
  <c r="J7" i="20"/>
  <c r="R6" i="16"/>
  <c r="P6" i="17"/>
  <c r="P45" i="17" s="1"/>
  <c r="AK5" i="11"/>
  <c r="K5" i="20"/>
  <c r="AJ7" i="9"/>
  <c r="AK6" i="13"/>
  <c r="M6" i="20"/>
  <c r="AK7" i="4"/>
  <c r="D7" i="20"/>
  <c r="E5" i="21"/>
  <c r="AJ5" i="5"/>
  <c r="E7" i="20"/>
  <c r="AK7" i="5"/>
  <c r="AK5" i="10"/>
  <c r="J5" i="20"/>
  <c r="AK6" i="8"/>
  <c r="H6" i="20"/>
  <c r="J6" i="21"/>
  <c r="AJ6" i="10"/>
  <c r="E6" i="17"/>
  <c r="R6" i="5"/>
  <c r="AK7" i="16"/>
  <c r="P7" i="20"/>
  <c r="AK6" i="6"/>
  <c r="F6" i="20"/>
  <c r="AK6" i="7"/>
  <c r="G6" i="20"/>
  <c r="S20" i="20" l="1"/>
  <c r="U20" i="20" s="1"/>
  <c r="Q17" i="17"/>
  <c r="V18" i="17"/>
  <c r="S18" i="17" s="1"/>
  <c r="U18" i="17" s="1"/>
  <c r="M18" i="20"/>
  <c r="AK18" i="13"/>
  <c r="D46" i="11"/>
  <c r="V19" i="20"/>
  <c r="Q16" i="21"/>
  <c r="V16" i="21" s="1"/>
  <c r="S16" i="21" s="1"/>
  <c r="U16" i="21" s="1"/>
  <c r="AK11" i="12"/>
  <c r="V36" i="20"/>
  <c r="S36" i="20"/>
  <c r="U36" i="20" s="1"/>
  <c r="V27" i="20"/>
  <c r="S27" i="20"/>
  <c r="U27" i="20" s="1"/>
  <c r="V29" i="20"/>
  <c r="S29" i="20"/>
  <c r="U29" i="20" s="1"/>
  <c r="S34" i="20"/>
  <c r="U34" i="20" s="1"/>
  <c r="V34" i="20"/>
  <c r="V44" i="20"/>
  <c r="S44" i="20"/>
  <c r="U44" i="20" s="1"/>
  <c r="AK15" i="14"/>
  <c r="Q16" i="17"/>
  <c r="V16" i="17" s="1"/>
  <c r="S16" i="17" s="1"/>
  <c r="U16" i="17" s="1"/>
  <c r="P46" i="6"/>
  <c r="D46" i="6"/>
  <c r="J46" i="6"/>
  <c r="D47" i="6"/>
  <c r="E16" i="20"/>
  <c r="S45" i="7"/>
  <c r="G16" i="20"/>
  <c r="AK16" i="7"/>
  <c r="Q12" i="21"/>
  <c r="V12" i="21" s="1"/>
  <c r="S12" i="21" s="1"/>
  <c r="U12" i="21" s="1"/>
  <c r="V8" i="21"/>
  <c r="S8" i="21" s="1"/>
  <c r="U8" i="21" s="1"/>
  <c r="S45" i="11"/>
  <c r="J46" i="13"/>
  <c r="L12" i="20"/>
  <c r="AK14" i="14"/>
  <c r="J9" i="20"/>
  <c r="AK5" i="6"/>
  <c r="L14" i="20"/>
  <c r="H5" i="20"/>
  <c r="Q12" i="17"/>
  <c r="V12" i="17" s="1"/>
  <c r="S12" i="17" s="1"/>
  <c r="U12" i="17" s="1"/>
  <c r="V18" i="21"/>
  <c r="S18" i="21" s="1"/>
  <c r="U18" i="21" s="1"/>
  <c r="D47" i="11"/>
  <c r="J46" i="11"/>
  <c r="Q14" i="17"/>
  <c r="V14" i="17" s="1"/>
  <c r="J47" i="11"/>
  <c r="Q15" i="21"/>
  <c r="V15" i="21" s="1"/>
  <c r="AK18" i="8"/>
  <c r="H18" i="20"/>
  <c r="Q18" i="20" s="1"/>
  <c r="AK5" i="7"/>
  <c r="G5" i="20"/>
  <c r="D9" i="20"/>
  <c r="V17" i="17"/>
  <c r="S17" i="17" s="1"/>
  <c r="U17" i="17" s="1"/>
  <c r="N17" i="20"/>
  <c r="AK17" i="14"/>
  <c r="AK17" i="16"/>
  <c r="P17" i="20"/>
  <c r="J46" i="14"/>
  <c r="V17" i="21"/>
  <c r="S17" i="21" s="1"/>
  <c r="U17" i="21" s="1"/>
  <c r="AK17" i="11"/>
  <c r="K17" i="20"/>
  <c r="AK16" i="13"/>
  <c r="M16" i="20"/>
  <c r="AK16" i="12"/>
  <c r="L16" i="20"/>
  <c r="V15" i="17"/>
  <c r="S15" i="17" s="1"/>
  <c r="U15" i="17" s="1"/>
  <c r="AK15" i="11"/>
  <c r="K15" i="20"/>
  <c r="AK15" i="7"/>
  <c r="G15" i="20"/>
  <c r="AK15" i="8"/>
  <c r="H15" i="20"/>
  <c r="A45" i="6"/>
  <c r="D47" i="12"/>
  <c r="J47" i="8"/>
  <c r="E11" i="20"/>
  <c r="D46" i="13"/>
  <c r="D46" i="14"/>
  <c r="D46" i="7"/>
  <c r="J47" i="12"/>
  <c r="J47" i="13"/>
  <c r="V8" i="17"/>
  <c r="S8" i="17" s="1"/>
  <c r="U8" i="17" s="1"/>
  <c r="J46" i="7"/>
  <c r="D47" i="13"/>
  <c r="S45" i="10"/>
  <c r="AK12" i="9"/>
  <c r="I12" i="20"/>
  <c r="A45" i="11"/>
  <c r="J47" i="14"/>
  <c r="AK11" i="11"/>
  <c r="K11" i="20"/>
  <c r="S45" i="14"/>
  <c r="AK8" i="8"/>
  <c r="H8" i="20"/>
  <c r="Q8" i="20" s="1"/>
  <c r="V8" i="20" s="1"/>
  <c r="AK14" i="9"/>
  <c r="I14" i="20"/>
  <c r="M12" i="20"/>
  <c r="AK12" i="13"/>
  <c r="S45" i="4"/>
  <c r="S45" i="13"/>
  <c r="S45" i="9"/>
  <c r="S45" i="12"/>
  <c r="S45" i="8"/>
  <c r="S45" i="5"/>
  <c r="A45" i="8"/>
  <c r="A45" i="12"/>
  <c r="J46" i="12"/>
  <c r="Q7" i="17"/>
  <c r="V7" i="17" s="1"/>
  <c r="S7" i="17" s="1"/>
  <c r="U7" i="17" s="1"/>
  <c r="P46" i="7"/>
  <c r="A45" i="7"/>
  <c r="D47" i="7"/>
  <c r="O9" i="20"/>
  <c r="AB46" i="15"/>
  <c r="V46" i="15"/>
  <c r="P46" i="8"/>
  <c r="D46" i="8"/>
  <c r="J46" i="8"/>
  <c r="D47" i="8"/>
  <c r="P46" i="14"/>
  <c r="D47" i="14"/>
  <c r="N11" i="20"/>
  <c r="A45" i="14"/>
  <c r="P46" i="13"/>
  <c r="A45" i="13"/>
  <c r="D46" i="12"/>
  <c r="P46" i="12"/>
  <c r="J47" i="9"/>
  <c r="J46" i="9"/>
  <c r="D47" i="9"/>
  <c r="D46" i="9"/>
  <c r="P46" i="9"/>
  <c r="A45" i="9"/>
  <c r="AB46" i="6"/>
  <c r="AH46" i="6"/>
  <c r="V46" i="6"/>
  <c r="AB47" i="6"/>
  <c r="V47" i="6"/>
  <c r="Q10" i="20"/>
  <c r="A45" i="5"/>
  <c r="J46" i="5"/>
  <c r="J47" i="5"/>
  <c r="D47" i="5"/>
  <c r="D46" i="5"/>
  <c r="P46" i="5"/>
  <c r="D47" i="4"/>
  <c r="J47" i="4"/>
  <c r="P46" i="4"/>
  <c r="J46" i="4"/>
  <c r="D46" i="4"/>
  <c r="A45" i="4"/>
  <c r="AK14" i="8"/>
  <c r="H14" i="20"/>
  <c r="Q14" i="21"/>
  <c r="V14" i="21" s="1"/>
  <c r="AK14" i="4"/>
  <c r="D14" i="20"/>
  <c r="Q13" i="17"/>
  <c r="V13" i="17" s="1"/>
  <c r="AK12" i="5"/>
  <c r="E12" i="20"/>
  <c r="AK11" i="4"/>
  <c r="D11" i="20"/>
  <c r="AK11" i="13"/>
  <c r="M11" i="20"/>
  <c r="V11" i="21"/>
  <c r="S11" i="21" s="1"/>
  <c r="U11" i="21" s="1"/>
  <c r="Q9" i="21"/>
  <c r="AK9" i="9"/>
  <c r="I9" i="20"/>
  <c r="AK9" i="8"/>
  <c r="H9" i="20"/>
  <c r="AK13" i="5"/>
  <c r="E13" i="20"/>
  <c r="AK11" i="8"/>
  <c r="H11" i="20"/>
  <c r="AK13" i="12"/>
  <c r="L13" i="20"/>
  <c r="AK9" i="5"/>
  <c r="E9" i="20"/>
  <c r="Q11" i="17"/>
  <c r="AK13" i="9"/>
  <c r="I13" i="20"/>
  <c r="AK13" i="4"/>
  <c r="D13" i="20"/>
  <c r="V9" i="17"/>
  <c r="S9" i="17" s="1"/>
  <c r="U9" i="17" s="1"/>
  <c r="AK13" i="8"/>
  <c r="H13" i="20"/>
  <c r="AK13" i="13"/>
  <c r="M13" i="20"/>
  <c r="V10" i="17"/>
  <c r="S10" i="17" s="1"/>
  <c r="U10" i="17" s="1"/>
  <c r="AK14" i="16"/>
  <c r="P14" i="20"/>
  <c r="P45" i="20" s="1"/>
  <c r="AK11" i="9"/>
  <c r="I11" i="20"/>
  <c r="G7" i="20"/>
  <c r="AK7" i="7"/>
  <c r="L6" i="20"/>
  <c r="AK6" i="12"/>
  <c r="AK6" i="9"/>
  <c r="I6" i="20"/>
  <c r="Q6" i="17"/>
  <c r="I5" i="20"/>
  <c r="AK5" i="9"/>
  <c r="AK5" i="12"/>
  <c r="L5" i="20"/>
  <c r="Q5" i="17"/>
  <c r="Q5" i="21"/>
  <c r="AK7" i="9"/>
  <c r="I7" i="20"/>
  <c r="J6" i="20"/>
  <c r="AK6" i="10"/>
  <c r="AB46" i="10" s="1"/>
  <c r="V7" i="21"/>
  <c r="S7" i="21" s="1"/>
  <c r="U7" i="21" s="1"/>
  <c r="AK5" i="5"/>
  <c r="E5" i="20"/>
  <c r="Q6" i="21"/>
  <c r="AH46" i="14" l="1"/>
  <c r="Q17" i="20"/>
  <c r="V17" i="20" s="1"/>
  <c r="V47" i="14"/>
  <c r="AH46" i="7"/>
  <c r="Q16" i="20"/>
  <c r="V16" i="20" s="1"/>
  <c r="AB47" i="12"/>
  <c r="S15" i="21"/>
  <c r="U15" i="21" s="1"/>
  <c r="S14" i="17"/>
  <c r="U14" i="17" s="1"/>
  <c r="V18" i="20"/>
  <c r="S18" i="20" s="1"/>
  <c r="U18" i="20" s="1"/>
  <c r="AB46" i="11"/>
  <c r="S8" i="20"/>
  <c r="U8" i="20" s="1"/>
  <c r="AB46" i="14"/>
  <c r="AB47" i="14"/>
  <c r="V46" i="14"/>
  <c r="Q15" i="20"/>
  <c r="AH46" i="11"/>
  <c r="V46" i="11"/>
  <c r="AB47" i="11"/>
  <c r="V47" i="11"/>
  <c r="Q12" i="20"/>
  <c r="I45" i="21"/>
  <c r="O45" i="21"/>
  <c r="V47" i="13"/>
  <c r="J45" i="21"/>
  <c r="M45" i="21"/>
  <c r="AB46" i="13"/>
  <c r="AH46" i="13"/>
  <c r="N45" i="21"/>
  <c r="K45" i="21"/>
  <c r="L45" i="21"/>
  <c r="D45" i="21"/>
  <c r="AB47" i="4"/>
  <c r="V46" i="4"/>
  <c r="H45" i="21"/>
  <c r="AB46" i="7"/>
  <c r="V46" i="7"/>
  <c r="E45" i="21"/>
  <c r="G45" i="21"/>
  <c r="F45" i="21"/>
  <c r="S14" i="21"/>
  <c r="U14" i="21" s="1"/>
  <c r="V47" i="12"/>
  <c r="AB46" i="12"/>
  <c r="AH46" i="12"/>
  <c r="V46" i="12"/>
  <c r="V47" i="10"/>
  <c r="V46" i="10"/>
  <c r="AB47" i="10"/>
  <c r="AH46" i="10"/>
  <c r="Q6" i="20"/>
  <c r="V6" i="20" s="1"/>
  <c r="V47" i="7"/>
  <c r="AB47" i="7"/>
  <c r="V6" i="17"/>
  <c r="S6" i="17" s="1"/>
  <c r="U6" i="17" s="1"/>
  <c r="H45" i="17"/>
  <c r="O45" i="17"/>
  <c r="V46" i="8"/>
  <c r="AB47" i="8"/>
  <c r="V47" i="8"/>
  <c r="AH46" i="8"/>
  <c r="AB46" i="8"/>
  <c r="N45" i="17"/>
  <c r="M45" i="17"/>
  <c r="AB47" i="13"/>
  <c r="V46" i="13"/>
  <c r="L45" i="17"/>
  <c r="K45" i="17"/>
  <c r="G45" i="17"/>
  <c r="J45" i="17"/>
  <c r="V46" i="9"/>
  <c r="AH46" i="9"/>
  <c r="AB46" i="9"/>
  <c r="AB47" i="9"/>
  <c r="V47" i="9"/>
  <c r="I45" i="17"/>
  <c r="F45" i="17"/>
  <c r="V10" i="20"/>
  <c r="S10" i="20" s="1"/>
  <c r="U10" i="20" s="1"/>
  <c r="E45" i="17"/>
  <c r="V47" i="5"/>
  <c r="AB47" i="5"/>
  <c r="AH46" i="5"/>
  <c r="V46" i="5"/>
  <c r="AB46" i="5"/>
  <c r="D45" i="17"/>
  <c r="AH46" i="4"/>
  <c r="AB46" i="4"/>
  <c r="V47" i="4"/>
  <c r="S13" i="17"/>
  <c r="U13" i="17" s="1"/>
  <c r="Q14" i="20"/>
  <c r="V14" i="20" s="1"/>
  <c r="V12" i="20"/>
  <c r="S12" i="20" s="1"/>
  <c r="U12" i="20" s="1"/>
  <c r="Q9" i="20"/>
  <c r="V9" i="21"/>
  <c r="S9" i="21" s="1"/>
  <c r="V11" i="17"/>
  <c r="S11" i="17" s="1"/>
  <c r="Q13" i="20"/>
  <c r="Q11" i="20"/>
  <c r="V5" i="17"/>
  <c r="S5" i="17" s="1"/>
  <c r="U5" i="17" s="1"/>
  <c r="Q5" i="20"/>
  <c r="Q7" i="20"/>
  <c r="V5" i="21"/>
  <c r="S5" i="21" s="1"/>
  <c r="U5" i="21" s="1"/>
  <c r="V6" i="21"/>
  <c r="S6" i="21" s="1"/>
  <c r="U6" i="21" s="1"/>
  <c r="S17" i="20" l="1"/>
  <c r="U17" i="20" s="1"/>
  <c r="S16" i="20"/>
  <c r="U16" i="20" s="1"/>
  <c r="V15" i="20"/>
  <c r="S15" i="20" s="1"/>
  <c r="U15" i="20" s="1"/>
  <c r="I45" i="20"/>
  <c r="M45" i="20"/>
  <c r="O45" i="20"/>
  <c r="J45" i="20"/>
  <c r="K45" i="20"/>
  <c r="L45" i="20"/>
  <c r="D45" i="20"/>
  <c r="N45" i="20"/>
  <c r="H45" i="20"/>
  <c r="E45" i="20"/>
  <c r="A45" i="21"/>
  <c r="U6" i="20"/>
  <c r="G45" i="20"/>
  <c r="U9" i="21"/>
  <c r="K60" i="21" s="1"/>
  <c r="F53" i="21"/>
  <c r="F54" i="21" s="1"/>
  <c r="L53" i="21"/>
  <c r="L54" i="21" s="1"/>
  <c r="N53" i="21"/>
  <c r="N54" i="21" s="1"/>
  <c r="H53" i="21"/>
  <c r="H54" i="21" s="1"/>
  <c r="J53" i="21"/>
  <c r="J54" i="21" s="1"/>
  <c r="V9" i="20"/>
  <c r="S9" i="20" s="1"/>
  <c r="F45" i="20"/>
  <c r="A45" i="17"/>
  <c r="S14" i="20"/>
  <c r="U14" i="20" s="1"/>
  <c r="U11" i="17"/>
  <c r="K60" i="17" s="1"/>
  <c r="H53" i="17"/>
  <c r="H54" i="17" s="1"/>
  <c r="N53" i="17"/>
  <c r="N54" i="17" s="1"/>
  <c r="F53" i="17"/>
  <c r="F54" i="17" s="1"/>
  <c r="J53" i="17"/>
  <c r="J54" i="17" s="1"/>
  <c r="L53" i="17"/>
  <c r="L54" i="17" s="1"/>
  <c r="V11" i="20"/>
  <c r="S11" i="20" s="1"/>
  <c r="U11" i="20" s="1"/>
  <c r="V13" i="20"/>
  <c r="S13" i="20" s="1"/>
  <c r="U13" i="20" s="1"/>
  <c r="V5" i="20"/>
  <c r="S5" i="20" s="1"/>
  <c r="V7" i="20"/>
  <c r="S7" i="20" s="1"/>
  <c r="U7" i="20" s="1"/>
  <c r="K59" i="21" l="1"/>
  <c r="A45" i="20"/>
  <c r="Q54" i="21"/>
  <c r="U9" i="20"/>
  <c r="J53" i="20"/>
  <c r="J54" i="20" s="1"/>
  <c r="L53" i="20"/>
  <c r="L54" i="20" s="1"/>
  <c r="F53" i="20"/>
  <c r="F54" i="20" s="1"/>
  <c r="H53" i="20"/>
  <c r="H54" i="20" s="1"/>
  <c r="N53" i="20"/>
  <c r="N54" i="20" s="1"/>
  <c r="Q53" i="21"/>
  <c r="K59" i="17"/>
  <c r="Q54" i="17"/>
  <c r="Q53" i="17"/>
  <c r="U5" i="20"/>
  <c r="Q54" i="20" l="1"/>
  <c r="Q53" i="20"/>
  <c r="K60" i="20"/>
  <c r="K64" i="20"/>
  <c r="K63" i="20"/>
  <c r="K59" i="20"/>
  <c r="K62" i="20"/>
  <c r="K61" i="20" l="1"/>
</calcChain>
</file>

<file path=xl/sharedStrings.xml><?xml version="1.0" encoding="utf-8"?>
<sst xmlns="http://schemas.openxmlformats.org/spreadsheetml/2006/main" count="462" uniqueCount="130">
  <si>
    <t>STT</t>
  </si>
  <si>
    <t>GIẢNG DẠY</t>
  </si>
  <si>
    <t>Môn</t>
  </si>
  <si>
    <t>Về trang bìa</t>
  </si>
  <si>
    <t>HƯỚNG DẪN SỬ DỤNG</t>
  </si>
  <si>
    <t>TOÁN</t>
  </si>
  <si>
    <t>HK</t>
  </si>
  <si>
    <t xml:space="preserve"> halien1987</t>
  </si>
  <si>
    <t>NHẬP MÔN - GIÁO VIÊN</t>
  </si>
  <si>
    <t>GDCD</t>
  </si>
  <si>
    <t>GDQPAN</t>
  </si>
  <si>
    <t>CN</t>
  </si>
  <si>
    <t xml:space="preserve">SỔ GỌI TÊN GHI ĐIỂM </t>
  </si>
  <si>
    <t>LÝ</t>
  </si>
  <si>
    <t>SINH</t>
  </si>
  <si>
    <t>TIN</t>
  </si>
  <si>
    <t>VĂN</t>
  </si>
  <si>
    <t>SỬ</t>
  </si>
  <si>
    <t>ĐỊA</t>
  </si>
  <si>
    <t>C.NGHỆ</t>
  </si>
  <si>
    <t>T.DỤC</t>
  </si>
  <si>
    <t>SỞ GD&amp;ĐT TP. HỒ CHÍ MINH</t>
  </si>
  <si>
    <t>HỌ VÀ TÊN</t>
  </si>
  <si>
    <t>NHẬP DS LỚP</t>
  </si>
  <si>
    <t>DANH SÁCH HỌC SINH</t>
  </si>
  <si>
    <t>LỚP:</t>
  </si>
  <si>
    <t>GHI CHÚ</t>
  </si>
  <si>
    <t>TT</t>
  </si>
  <si>
    <t>TBm</t>
  </si>
  <si>
    <t>XLHL</t>
  </si>
  <si>
    <t>TRƯỜNG THPT ĐÔNG DƯƠNG</t>
  </si>
  <si>
    <t>NGHỀ</t>
  </si>
  <si>
    <t>Y</t>
  </si>
  <si>
    <t>Chú ý:</t>
  </si>
  <si>
    <t>KỲ I</t>
  </si>
  <si>
    <t>KỲ II</t>
  </si>
  <si>
    <t>HÓA</t>
  </si>
  <si>
    <t>NG.NGỮ</t>
  </si>
  <si>
    <t>Đ</t>
  </si>
  <si>
    <t>GVCN:</t>
  </si>
  <si>
    <t>BẢNG ĐIỂM TỔNG HỢP - HỌC KỲ I</t>
  </si>
  <si>
    <t>T</t>
  </si>
  <si>
    <t>L</t>
  </si>
  <si>
    <t>H</t>
  </si>
  <si>
    <t>Si</t>
  </si>
  <si>
    <t>Tin</t>
  </si>
  <si>
    <t>V</t>
  </si>
  <si>
    <t>S</t>
  </si>
  <si>
    <t>A</t>
  </si>
  <si>
    <t>Cd</t>
  </si>
  <si>
    <t>Cn</t>
  </si>
  <si>
    <t>Td</t>
  </si>
  <si>
    <t>Qp</t>
  </si>
  <si>
    <t>ĐTB</t>
  </si>
  <si>
    <t>HL</t>
  </si>
  <si>
    <t>Vắng</t>
  </si>
  <si>
    <t>K</t>
  </si>
  <si>
    <t>THỐNG KÊ CHẤT LƯỢNG</t>
  </si>
  <si>
    <t>%</t>
  </si>
  <si>
    <t>LỰC</t>
  </si>
  <si>
    <t>HẠNH</t>
  </si>
  <si>
    <t>KIỂM</t>
  </si>
  <si>
    <t>HỌC</t>
  </si>
  <si>
    <t>SỐ HS</t>
  </si>
  <si>
    <t>G(T)</t>
  </si>
  <si>
    <t>TB</t>
  </si>
  <si>
    <t>Kém</t>
  </si>
  <si>
    <t>TỔNG</t>
  </si>
  <si>
    <t>* HỌC SINH GIỎI:</t>
  </si>
  <si>
    <t>* HỌC SINH TIÊN TIẾN:</t>
  </si>
  <si>
    <t>GIÁO VIÊN CHỦ NHIỆM</t>
  </si>
  <si>
    <t xml:space="preserve">Tp. Hồ Chí Minh, ngày     tháng    năm </t>
  </si>
  <si>
    <t>* LÊN LỚP THẲNG:</t>
  </si>
  <si>
    <t>* THI LẠI:</t>
  </si>
  <si>
    <t>* Ở LẠI:</t>
  </si>
  <si>
    <t>* RÈN LUYỆN HK:</t>
  </si>
  <si>
    <t>KQ</t>
  </si>
  <si>
    <t>G.CHÚ</t>
  </si>
  <si>
    <t>G.C.</t>
  </si>
  <si>
    <t>TỔNG HỢP KỲ I</t>
  </si>
  <si>
    <t>TỔNG HỢP KỲ II</t>
  </si>
  <si>
    <t>TỔNG HỢP CẢ NĂM</t>
  </si>
  <si>
    <t>BẢNG ĐIỂM TỔNG HỢP - HỌC KỲ II</t>
  </si>
  <si>
    <t>BẢNG ĐIỂM TỔNG HỢP CẢ NĂM</t>
  </si>
  <si>
    <t>Nhập tên Giáo viên bộ môn vào sheet này</t>
  </si>
  <si>
    <t>Cô Châu</t>
  </si>
  <si>
    <t>Năm học:</t>
  </si>
  <si>
    <t>"Bill Gates" sẽ tự động tính điểm trung bình từng môn khi có điểm kiểm tra học kỳ 
của môn đó và tính điểm trung bình học kỳ, trung bình cả năm khi có đủ điểm
trung bình của các môn. Chương trình được viết dựa trên quy chế đánh giá, xếp
loại học sinh THPT ban hành theo thông tư 58/2011/TT-BGDĐT.</t>
  </si>
  <si>
    <r>
      <t>Bước 1</t>
    </r>
    <r>
      <rPr>
        <sz val="18"/>
        <rFont val="Times New Roman"/>
        <family val="1"/>
      </rPr>
      <t>. Chọn "NHẬP DS LỚP" để nhập Danh sách học sinh; Lớp, Năm học, Giáo viên chủ nhiệm.</t>
    </r>
  </si>
  <si>
    <r>
      <t>Bước 2</t>
    </r>
    <r>
      <rPr>
        <sz val="18"/>
        <rFont val="Times New Roman"/>
        <family val="1"/>
      </rPr>
      <t>. Chọn "NHẬP MÔN - GIÁO VIÊN" để nhập tên giáo viên phụ trách các môn.</t>
    </r>
  </si>
  <si>
    <r>
      <t>Bước 3</t>
    </r>
    <r>
      <rPr>
        <sz val="18"/>
        <rFont val="Times New Roman"/>
        <family val="1"/>
      </rPr>
      <t>. Giáo viên bộ môn vào sổ điểm môn mình phụ trách từ trang bìa để nhập điểm kiểm tra của học sinh.</t>
    </r>
  </si>
  <si>
    <t>1. Chọn "HƯỚNG DẪN SỬ DỤNG" để vào trang này.</t>
  </si>
  <si>
    <t>2. Quy ước dấu phân cách thập phân là ".".</t>
  </si>
  <si>
    <t>3. Khi nhập xong, nhìn vào dòng cuối của Bảng điểm để xem có thiếu cột điểm</t>
  </si>
  <si>
    <t xml:space="preserve">    nào hoặc thiếu môn nào không.</t>
  </si>
  <si>
    <r>
      <t xml:space="preserve">4. Để quay lại trang bìa, hãy bấm vào ô </t>
    </r>
    <r>
      <rPr>
        <sz val="18"/>
        <color indexed="10"/>
        <rFont val="Times New Roman"/>
        <family val="1"/>
        <charset val="163"/>
      </rPr>
      <t>TT</t>
    </r>
    <r>
      <rPr>
        <sz val="18"/>
        <color indexed="12"/>
        <rFont val="Times New Roman"/>
        <family val="1"/>
        <charset val="163"/>
      </rPr>
      <t>.</t>
    </r>
  </si>
  <si>
    <t>2020 - 2021</t>
  </si>
  <si>
    <t>ĐĐtx (Hệ số 1)</t>
  </si>
  <si>
    <t>ĐĐGgk (Hệ số 2)</t>
  </si>
  <si>
    <t>ĐĐGtx (Hệ số 1)</t>
  </si>
  <si>
    <t>ĐĐGtx</t>
  </si>
  <si>
    <t>ĐĐGgk</t>
  </si>
  <si>
    <t>AS</t>
  </si>
  <si>
    <t>Lê Vũ Hoàng Thiện</t>
  </si>
  <si>
    <t>Nguyễn Thị Kim Quỳnh</t>
  </si>
  <si>
    <t>Nguyễn Công Minh</t>
  </si>
  <si>
    <t>Nguyễn Minh Triết</t>
  </si>
  <si>
    <t>Đào Ngọc Sáng</t>
  </si>
  <si>
    <t>Nguyễn Thông Cường</t>
  </si>
  <si>
    <t>Phan Vĩnh Phú</t>
  </si>
  <si>
    <t>Dương Thiên Thanh</t>
  </si>
  <si>
    <t>Trần Nguyễn Quốc Thuận</t>
  </si>
  <si>
    <t>Thiện</t>
  </si>
  <si>
    <t>Quỳnh</t>
  </si>
  <si>
    <t>Minh</t>
  </si>
  <si>
    <t>Triết</t>
  </si>
  <si>
    <t>Cường</t>
  </si>
  <si>
    <t>Thanh</t>
  </si>
  <si>
    <t>Thuận</t>
  </si>
  <si>
    <t>sáng</t>
  </si>
  <si>
    <t>đ</t>
  </si>
  <si>
    <t>Lê Hồ Ngọc Thắng</t>
  </si>
  <si>
    <t>Vũ Phạm Thành Long</t>
  </si>
  <si>
    <t>Long</t>
  </si>
  <si>
    <t>Thắng</t>
  </si>
  <si>
    <t>Huy</t>
  </si>
  <si>
    <t>Phú</t>
  </si>
  <si>
    <t>đặng Nhật</t>
  </si>
  <si>
    <t>Kha</t>
  </si>
  <si>
    <t>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</si>
</sst>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Red]0.00"/>
    <numFmt numFmtId="166" formatCode="\ @"/>
    <numFmt numFmtId="167" formatCode="[=10]0;0.0;0.0"/>
  </numFmts>
  <fonts count="49">
    <font>
      <sz val="10"/>
      <name val="Arial"/>
    </font>
    <font>
      <sz val="12"/>
      <name val="Times New Roman"/>
      <family val="1"/>
    </font>
    <font>
      <sz val="14"/>
      <name val="Times New Roman"/>
      <family val="1"/>
    </font>
    <font>
      <b/>
      <sz val="16"/>
      <name val="Times New Roman"/>
      <family val="1"/>
    </font>
    <font>
      <u/>
      <sz val="10"/>
      <color indexed="12"/>
      <name val="Arial"/>
      <family val="2"/>
    </font>
    <font>
      <sz val="14"/>
      <color indexed="12"/>
      <name val="Times New Roman"/>
      <family val="1"/>
    </font>
    <font>
      <sz val="18"/>
      <name val="Times New Roman"/>
      <family val="1"/>
    </font>
    <font>
      <sz val="14"/>
      <color indexed="10"/>
      <name val="Times New Roman"/>
      <family val="1"/>
    </font>
    <font>
      <b/>
      <sz val="18"/>
      <color indexed="10"/>
      <name val="Times New Roman"/>
      <family val="1"/>
    </font>
    <font>
      <sz val="12"/>
      <color indexed="10"/>
      <name val="Times New Roman"/>
      <family val="1"/>
    </font>
    <font>
      <sz val="8"/>
      <name val="Arial"/>
      <family val="2"/>
    </font>
    <font>
      <sz val="18"/>
      <color indexed="12"/>
      <name val="Times New Roman"/>
      <family val="1"/>
    </font>
    <font>
      <sz val="18"/>
      <color indexed="9"/>
      <name val="Times New Roman"/>
      <family val="1"/>
    </font>
    <font>
      <sz val="11"/>
      <name val="Times New Roman"/>
      <family val="1"/>
    </font>
    <font>
      <b/>
      <sz val="12"/>
      <name val="Times New Roman"/>
      <family val="1"/>
      <charset val="163"/>
    </font>
    <font>
      <b/>
      <sz val="15"/>
      <name val="Times New Roman"/>
      <family val="1"/>
      <charset val="163"/>
    </font>
    <font>
      <sz val="12"/>
      <name val="Times New Roman"/>
      <family val="1"/>
      <charset val="163"/>
    </font>
    <font>
      <sz val="10"/>
      <name val="Times New Roman"/>
      <family val="1"/>
    </font>
    <font>
      <sz val="10"/>
      <name val=".VnTime"/>
      <family val="2"/>
    </font>
    <font>
      <b/>
      <sz val="10"/>
      <color indexed="8"/>
      <name val="Times New Roman"/>
      <family val="1"/>
      <charset val="163"/>
    </font>
    <font>
      <b/>
      <sz val="10"/>
      <color indexed="10"/>
      <name val="Times New Roman"/>
      <family val="1"/>
      <charset val="163"/>
    </font>
    <font>
      <b/>
      <sz val="11"/>
      <name val="Times New Roman"/>
      <family val="1"/>
      <charset val="163"/>
    </font>
    <font>
      <b/>
      <sz val="10"/>
      <name val="Times New Roman"/>
      <family val="1"/>
      <charset val="163"/>
    </font>
    <font>
      <b/>
      <sz val="18"/>
      <name val="Times New Roman"/>
      <family val="1"/>
      <charset val="163"/>
    </font>
    <font>
      <sz val="18"/>
      <color indexed="10"/>
      <name val="Times New Roman"/>
      <family val="1"/>
      <charset val="163"/>
    </font>
    <font>
      <u/>
      <sz val="18"/>
      <color indexed="10"/>
      <name val="Times New Roman"/>
      <family val="1"/>
    </font>
    <font>
      <sz val="18"/>
      <color indexed="12"/>
      <name val="Times New Roman"/>
      <family val="1"/>
      <charset val="163"/>
    </font>
    <font>
      <b/>
      <sz val="12"/>
      <color indexed="10"/>
      <name val="Times New Roman"/>
      <family val="1"/>
      <charset val="163"/>
    </font>
    <font>
      <sz val="16"/>
      <name val="Times New Roman"/>
      <family val="1"/>
      <charset val="163"/>
    </font>
    <font>
      <b/>
      <sz val="14"/>
      <name val="Times New Roman"/>
      <family val="1"/>
      <charset val="163"/>
    </font>
    <font>
      <sz val="11"/>
      <color indexed="8"/>
      <name val="Times New Roman"/>
      <family val="1"/>
      <charset val="163"/>
    </font>
    <font>
      <sz val="11"/>
      <color indexed="9"/>
      <name val="Times New Roman"/>
      <family val="1"/>
      <charset val="163"/>
    </font>
    <font>
      <b/>
      <sz val="12"/>
      <color indexed="8"/>
      <name val="Times New Roman"/>
      <family val="1"/>
      <charset val="163"/>
    </font>
    <font>
      <b/>
      <sz val="14"/>
      <color indexed="8"/>
      <name val="Times New Roman"/>
      <family val="1"/>
      <charset val="163"/>
    </font>
    <font>
      <b/>
      <sz val="16"/>
      <color indexed="8"/>
      <name val="Times New Roman"/>
      <family val="1"/>
      <charset val="163"/>
    </font>
    <font>
      <b/>
      <sz val="11"/>
      <color indexed="8"/>
      <name val="Times New Roman"/>
      <family val="1"/>
      <charset val="163"/>
    </font>
    <font>
      <b/>
      <sz val="10"/>
      <color indexed="9"/>
      <name val="Times New Roman"/>
      <family val="1"/>
      <charset val="163"/>
    </font>
    <font>
      <sz val="10"/>
      <color indexed="8"/>
      <name val="Times New Roman"/>
      <family val="1"/>
      <charset val="163"/>
    </font>
    <font>
      <b/>
      <sz val="17"/>
      <color indexed="8"/>
      <name val="Times New Roman"/>
      <family val="1"/>
      <charset val="163"/>
    </font>
    <font>
      <sz val="10"/>
      <name val="Times New Roman"/>
      <family val="1"/>
      <charset val="163"/>
    </font>
    <font>
      <sz val="12"/>
      <color indexed="8"/>
      <name val="Times New Roman"/>
      <family val="1"/>
      <charset val="163"/>
    </font>
    <font>
      <sz val="12"/>
      <color indexed="9"/>
      <name val="Times New Roman"/>
      <family val="1"/>
      <charset val="163"/>
    </font>
    <font>
      <b/>
      <i/>
      <sz val="11"/>
      <color indexed="8"/>
      <name val="Times New Roman"/>
      <family val="1"/>
      <charset val="163"/>
    </font>
    <font>
      <sz val="12"/>
      <color indexed="8"/>
      <name val="Times New Roman"/>
      <family val="1"/>
    </font>
    <font>
      <sz val="14"/>
      <color indexed="10"/>
      <name val="Times New Roman"/>
      <family val="1"/>
      <charset val="163"/>
    </font>
    <font>
      <b/>
      <sz val="16"/>
      <color indexed="10"/>
      <name val="Times New Roman"/>
      <family val="1"/>
      <charset val="163"/>
    </font>
    <font>
      <sz val="11"/>
      <color indexed="8"/>
      <name val="Times New Roman"/>
      <family val="2"/>
    </font>
    <font>
      <sz val="10"/>
      <color indexed="8"/>
      <name val="Times New Roman"/>
      <family val="2"/>
    </font>
    <font>
      <sz val="12"/>
      <color indexed="8"/>
      <name val="Times New Roman"/>
      <family val="2"/>
    </font>
  </fonts>
  <fills count="12">
    <fill>
      <patternFill patternType="none"/>
    </fill>
    <fill>
      <patternFill patternType="gray125"/>
    </fill>
    <fill>
      <patternFill patternType="solid">
        <fgColor indexed="15"/>
        <bgColor indexed="64"/>
      </patternFill>
    </fill>
    <fill>
      <patternFill patternType="solid">
        <fgColor indexed="65"/>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0"/>
        <bgColor indexed="64"/>
      </patternFill>
    </fill>
    <fill>
      <patternFill patternType="solid">
        <fgColor indexed="5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hair">
        <color indexed="64"/>
      </bottom>
      <diagonal/>
    </border>
    <border>
      <left/>
      <right style="hair">
        <color indexed="10"/>
      </right>
      <top style="medium">
        <color indexed="64"/>
      </top>
      <bottom style="hair">
        <color indexed="64"/>
      </bottom>
      <diagonal/>
    </border>
    <border>
      <left style="hair">
        <color indexed="10"/>
      </left>
      <right style="hair">
        <color indexed="10"/>
      </right>
      <top style="medium">
        <color indexed="64"/>
      </top>
      <bottom style="hair">
        <color indexed="64"/>
      </bottom>
      <diagonal/>
    </border>
    <border>
      <left style="hair">
        <color indexed="10"/>
      </left>
      <right style="medium">
        <color indexed="53"/>
      </right>
      <top style="medium">
        <color indexed="64"/>
      </top>
      <bottom style="hair">
        <color indexed="64"/>
      </bottom>
      <diagonal/>
    </border>
    <border>
      <left style="medium">
        <color indexed="53"/>
      </left>
      <right style="hair">
        <color indexed="39"/>
      </right>
      <top style="medium">
        <color indexed="64"/>
      </top>
      <bottom style="hair">
        <color indexed="64"/>
      </bottom>
      <diagonal/>
    </border>
    <border>
      <left style="hair">
        <color indexed="39"/>
      </left>
      <right style="hair">
        <color indexed="39"/>
      </right>
      <top style="medium">
        <color indexed="64"/>
      </top>
      <bottom style="hair">
        <color indexed="64"/>
      </bottom>
      <diagonal/>
    </border>
    <border>
      <left style="hair">
        <color indexed="39"/>
      </left>
      <right style="medium">
        <color indexed="53"/>
      </right>
      <top style="medium">
        <color indexed="64"/>
      </top>
      <bottom style="hair">
        <color indexed="64"/>
      </bottom>
      <diagonal/>
    </border>
    <border>
      <left style="medium">
        <color indexed="53"/>
      </left>
      <right style="medium">
        <color indexed="14"/>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10"/>
      </right>
      <top style="hair">
        <color indexed="64"/>
      </top>
      <bottom style="hair">
        <color indexed="64"/>
      </bottom>
      <diagonal/>
    </border>
    <border>
      <left style="hair">
        <color indexed="10"/>
      </left>
      <right style="hair">
        <color indexed="10"/>
      </right>
      <top style="hair">
        <color indexed="64"/>
      </top>
      <bottom style="hair">
        <color indexed="64"/>
      </bottom>
      <diagonal/>
    </border>
    <border>
      <left style="hair">
        <color indexed="10"/>
      </left>
      <right style="medium">
        <color indexed="53"/>
      </right>
      <top style="hair">
        <color indexed="64"/>
      </top>
      <bottom style="hair">
        <color indexed="64"/>
      </bottom>
      <diagonal/>
    </border>
    <border>
      <left style="medium">
        <color indexed="53"/>
      </left>
      <right style="hair">
        <color indexed="39"/>
      </right>
      <top style="hair">
        <color indexed="64"/>
      </top>
      <bottom style="hair">
        <color indexed="64"/>
      </bottom>
      <diagonal/>
    </border>
    <border>
      <left style="hair">
        <color indexed="39"/>
      </left>
      <right style="hair">
        <color indexed="39"/>
      </right>
      <top style="hair">
        <color indexed="64"/>
      </top>
      <bottom style="hair">
        <color indexed="64"/>
      </bottom>
      <diagonal/>
    </border>
    <border>
      <left style="hair">
        <color indexed="39"/>
      </left>
      <right style="medium">
        <color indexed="53"/>
      </right>
      <top style="hair">
        <color indexed="64"/>
      </top>
      <bottom style="hair">
        <color indexed="64"/>
      </bottom>
      <diagonal/>
    </border>
    <border>
      <left style="medium">
        <color indexed="53"/>
      </left>
      <right style="medium">
        <color indexed="1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hair">
        <color indexed="10"/>
      </right>
      <top style="hair">
        <color indexed="64"/>
      </top>
      <bottom style="medium">
        <color indexed="64"/>
      </bottom>
      <diagonal/>
    </border>
    <border>
      <left style="hair">
        <color indexed="10"/>
      </left>
      <right style="hair">
        <color indexed="10"/>
      </right>
      <top style="hair">
        <color indexed="64"/>
      </top>
      <bottom style="medium">
        <color indexed="64"/>
      </bottom>
      <diagonal/>
    </border>
    <border>
      <left style="hair">
        <color indexed="10"/>
      </left>
      <right style="medium">
        <color indexed="53"/>
      </right>
      <top style="hair">
        <color indexed="64"/>
      </top>
      <bottom style="medium">
        <color indexed="64"/>
      </bottom>
      <diagonal/>
    </border>
    <border>
      <left style="medium">
        <color indexed="53"/>
      </left>
      <right style="hair">
        <color indexed="39"/>
      </right>
      <top style="hair">
        <color indexed="64"/>
      </top>
      <bottom style="medium">
        <color indexed="64"/>
      </bottom>
      <diagonal/>
    </border>
    <border>
      <left style="hair">
        <color indexed="39"/>
      </left>
      <right style="hair">
        <color indexed="39"/>
      </right>
      <top style="hair">
        <color indexed="64"/>
      </top>
      <bottom style="medium">
        <color indexed="64"/>
      </bottom>
      <diagonal/>
    </border>
    <border>
      <left style="hair">
        <color indexed="39"/>
      </left>
      <right style="medium">
        <color indexed="53"/>
      </right>
      <top style="hair">
        <color indexed="64"/>
      </top>
      <bottom style="medium">
        <color indexed="64"/>
      </bottom>
      <diagonal/>
    </border>
    <border>
      <left style="medium">
        <color indexed="53"/>
      </left>
      <right style="medium">
        <color indexed="14"/>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10"/>
      </right>
      <top/>
      <bottom style="hair">
        <color indexed="64"/>
      </bottom>
      <diagonal/>
    </border>
    <border>
      <left style="hair">
        <color indexed="10"/>
      </left>
      <right style="hair">
        <color indexed="10"/>
      </right>
      <top/>
      <bottom style="hair">
        <color indexed="64"/>
      </bottom>
      <diagonal/>
    </border>
    <border>
      <left style="hair">
        <color indexed="10"/>
      </left>
      <right style="medium">
        <color indexed="53"/>
      </right>
      <top/>
      <bottom style="hair">
        <color indexed="64"/>
      </bottom>
      <diagonal/>
    </border>
    <border>
      <left style="medium">
        <color indexed="53"/>
      </left>
      <right style="hair">
        <color indexed="39"/>
      </right>
      <top/>
      <bottom style="hair">
        <color indexed="64"/>
      </bottom>
      <diagonal/>
    </border>
    <border>
      <left style="hair">
        <color indexed="39"/>
      </left>
      <right style="hair">
        <color indexed="39"/>
      </right>
      <top/>
      <bottom style="hair">
        <color indexed="64"/>
      </bottom>
      <diagonal/>
    </border>
    <border>
      <left style="hair">
        <color indexed="39"/>
      </left>
      <right style="medium">
        <color indexed="53"/>
      </right>
      <top/>
      <bottom style="hair">
        <color indexed="64"/>
      </bottom>
      <diagonal/>
    </border>
    <border>
      <left style="medium">
        <color indexed="53"/>
      </left>
      <right style="medium">
        <color indexed="14"/>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10"/>
      </right>
      <top style="hair">
        <color indexed="64"/>
      </top>
      <bottom style="thin">
        <color indexed="64"/>
      </bottom>
      <diagonal/>
    </border>
    <border>
      <left style="hair">
        <color indexed="10"/>
      </left>
      <right style="hair">
        <color indexed="10"/>
      </right>
      <top style="hair">
        <color indexed="64"/>
      </top>
      <bottom style="thin">
        <color indexed="64"/>
      </bottom>
      <diagonal/>
    </border>
    <border>
      <left style="hair">
        <color indexed="10"/>
      </left>
      <right style="medium">
        <color indexed="53"/>
      </right>
      <top style="hair">
        <color indexed="64"/>
      </top>
      <bottom style="thin">
        <color indexed="64"/>
      </bottom>
      <diagonal/>
    </border>
    <border>
      <left style="medium">
        <color indexed="53"/>
      </left>
      <right style="hair">
        <color indexed="39"/>
      </right>
      <top style="hair">
        <color indexed="64"/>
      </top>
      <bottom style="thin">
        <color indexed="64"/>
      </bottom>
      <diagonal/>
    </border>
    <border>
      <left style="hair">
        <color indexed="39"/>
      </left>
      <right style="hair">
        <color indexed="39"/>
      </right>
      <top style="hair">
        <color indexed="64"/>
      </top>
      <bottom style="thin">
        <color indexed="64"/>
      </bottom>
      <diagonal/>
    </border>
    <border>
      <left style="hair">
        <color indexed="39"/>
      </left>
      <right style="medium">
        <color indexed="53"/>
      </right>
      <top style="hair">
        <color indexed="64"/>
      </top>
      <bottom style="thin">
        <color indexed="64"/>
      </bottom>
      <diagonal/>
    </border>
    <border>
      <left style="medium">
        <color indexed="53"/>
      </left>
      <right style="medium">
        <color indexed="1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medium">
        <color indexed="53"/>
      </left>
      <right style="medium">
        <color indexed="1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53"/>
      </right>
      <top style="medium">
        <color indexed="64"/>
      </top>
      <bottom style="medium">
        <color indexed="64"/>
      </bottom>
      <diagonal/>
    </border>
    <border>
      <left style="medium">
        <color indexed="53"/>
      </left>
      <right style="thin">
        <color indexed="64"/>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19">
    <xf numFmtId="0" fontId="0" fillId="0" borderId="0" xfId="0"/>
    <xf numFmtId="0" fontId="2" fillId="2" borderId="1" xfId="0" applyFont="1" applyFill="1" applyBorder="1" applyAlignment="1" applyProtection="1">
      <alignment horizontal="center" vertical="center"/>
      <protection locked="0"/>
    </xf>
    <xf numFmtId="0" fontId="1" fillId="3" borderId="0" xfId="0" applyFont="1" applyFill="1" applyAlignment="1" applyProtection="1">
      <alignment horizontal="left" vertical="center"/>
      <protection hidden="1"/>
    </xf>
    <xf numFmtId="0" fontId="1" fillId="3" borderId="0" xfId="0" applyFont="1" applyFill="1" applyAlignment="1" applyProtection="1">
      <alignment horizontal="center" vertical="center"/>
      <protection hidden="1"/>
    </xf>
    <xf numFmtId="164" fontId="1" fillId="3" borderId="0" xfId="0" applyNumberFormat="1" applyFont="1" applyFill="1" applyAlignment="1" applyProtection="1">
      <alignment horizontal="center" vertical="center"/>
      <protection hidden="1"/>
    </xf>
    <xf numFmtId="0" fontId="6" fillId="3" borderId="0" xfId="0" applyFont="1" applyFill="1" applyProtection="1">
      <protection hidden="1"/>
    </xf>
    <xf numFmtId="0" fontId="6" fillId="3" borderId="0" xfId="0" quotePrefix="1" applyFont="1" applyFill="1" applyAlignment="1" applyProtection="1">
      <alignment horizontal="left"/>
      <protection hidden="1"/>
    </xf>
    <xf numFmtId="0" fontId="6" fillId="3" borderId="0" xfId="0" applyFont="1" applyFill="1" applyAlignment="1" applyProtection="1">
      <alignment horizontal="left"/>
      <protection hidden="1"/>
    </xf>
    <xf numFmtId="0" fontId="12" fillId="3" borderId="0" xfId="0" applyFont="1" applyFill="1" applyProtection="1">
      <protection hidden="1"/>
    </xf>
    <xf numFmtId="0" fontId="2" fillId="3" borderId="0" xfId="0" applyFont="1" applyFill="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0" fontId="1" fillId="4" borderId="0" xfId="0" applyFont="1" applyFill="1" applyProtection="1">
      <protection hidden="1"/>
    </xf>
    <xf numFmtId="0" fontId="1" fillId="3" borderId="0" xfId="0" applyFont="1" applyFill="1" applyProtection="1">
      <protection hidden="1"/>
    </xf>
    <xf numFmtId="0" fontId="3" fillId="3" borderId="0" xfId="0" applyFont="1" applyFill="1" applyAlignment="1" applyProtection="1">
      <protection hidden="1"/>
    </xf>
    <xf numFmtId="0" fontId="8" fillId="4" borderId="0" xfId="0" quotePrefix="1" applyFont="1" applyFill="1" applyAlignment="1" applyProtection="1">
      <alignment horizontal="center"/>
      <protection hidden="1"/>
    </xf>
    <xf numFmtId="0" fontId="8" fillId="4" borderId="0" xfId="0" applyFont="1" applyFill="1" applyAlignment="1" applyProtection="1">
      <alignment horizontal="center"/>
      <protection hidden="1"/>
    </xf>
    <xf numFmtId="0" fontId="14" fillId="5" borderId="2" xfId="0" applyFont="1" applyFill="1" applyBorder="1" applyAlignment="1" applyProtection="1">
      <alignment horizontal="center" vertical="center"/>
      <protection hidden="1"/>
    </xf>
    <xf numFmtId="164" fontId="14" fillId="5" borderId="3" xfId="0" applyNumberFormat="1" applyFont="1" applyFill="1" applyBorder="1" applyAlignment="1" applyProtection="1">
      <alignment horizontal="center" vertical="center"/>
      <protection hidden="1"/>
    </xf>
    <xf numFmtId="0" fontId="16" fillId="0" borderId="0" xfId="0" applyFont="1"/>
    <xf numFmtId="0" fontId="16" fillId="0" borderId="1" xfId="0" applyFont="1" applyBorder="1"/>
    <xf numFmtId="0" fontId="16" fillId="0" borderId="1" xfId="0" applyFont="1" applyBorder="1" applyAlignment="1">
      <alignment horizontal="center"/>
    </xf>
    <xf numFmtId="0" fontId="16" fillId="0" borderId="4" xfId="0" applyFont="1" applyBorder="1"/>
    <xf numFmtId="0" fontId="16" fillId="0" borderId="5" xfId="0" applyFont="1" applyBorder="1"/>
    <xf numFmtId="0" fontId="13" fillId="3" borderId="0" xfId="0" applyFont="1" applyFill="1" applyAlignment="1" applyProtection="1">
      <alignment horizontal="center" vertical="center"/>
      <protection hidden="1"/>
    </xf>
    <xf numFmtId="0" fontId="13" fillId="3" borderId="0" xfId="0" applyFont="1" applyFill="1" applyAlignment="1" applyProtection="1">
      <alignment horizontal="left" vertical="center"/>
      <protection hidden="1"/>
    </xf>
    <xf numFmtId="164" fontId="13" fillId="3" borderId="0" xfId="0" applyNumberFormat="1" applyFont="1" applyFill="1" applyAlignment="1" applyProtection="1">
      <alignment horizontal="center" vertical="center"/>
      <protection hidden="1"/>
    </xf>
    <xf numFmtId="0" fontId="17" fillId="0" borderId="6" xfId="0" applyFont="1" applyBorder="1" applyAlignment="1" applyProtection="1">
      <alignment horizontal="left" vertical="center"/>
      <protection hidden="1"/>
    </xf>
    <xf numFmtId="164" fontId="18" fillId="6" borderId="7" xfId="0" applyNumberFormat="1" applyFont="1" applyFill="1" applyBorder="1" applyAlignment="1" applyProtection="1">
      <alignment horizontal="center" vertical="center"/>
      <protection locked="0"/>
    </xf>
    <xf numFmtId="164" fontId="18" fillId="6" borderId="8" xfId="0" applyNumberFormat="1" applyFont="1" applyFill="1" applyBorder="1" applyAlignment="1" applyProtection="1">
      <alignment horizontal="center" vertical="center"/>
      <protection locked="0"/>
    </xf>
    <xf numFmtId="164" fontId="17" fillId="3" borderId="9" xfId="0" applyNumberFormat="1" applyFont="1" applyFill="1" applyBorder="1" applyAlignment="1" applyProtection="1">
      <alignment horizontal="center" vertical="center"/>
      <protection locked="0"/>
    </xf>
    <xf numFmtId="164" fontId="18" fillId="6" borderId="10" xfId="0" applyNumberFormat="1" applyFont="1" applyFill="1" applyBorder="1" applyAlignment="1" applyProtection="1">
      <alignment horizontal="center" vertical="center"/>
      <protection locked="0"/>
    </xf>
    <xf numFmtId="164" fontId="18" fillId="6" borderId="11" xfId="0" applyNumberFormat="1" applyFont="1" applyFill="1" applyBorder="1" applyAlignment="1" applyProtection="1">
      <alignment horizontal="center" vertical="center"/>
      <protection locked="0"/>
    </xf>
    <xf numFmtId="164" fontId="17" fillId="3" borderId="11" xfId="0" applyNumberFormat="1" applyFont="1" applyFill="1" applyBorder="1" applyAlignment="1" applyProtection="1">
      <alignment horizontal="center" vertical="center"/>
      <protection locked="0"/>
    </xf>
    <xf numFmtId="164" fontId="17" fillId="3" borderId="12" xfId="0" applyNumberFormat="1" applyFont="1" applyFill="1" applyBorder="1" applyAlignment="1" applyProtection="1">
      <alignment horizontal="center" vertical="center"/>
      <protection locked="0"/>
    </xf>
    <xf numFmtId="164" fontId="18" fillId="0" borderId="13" xfId="0" applyNumberFormat="1" applyFont="1" applyFill="1" applyBorder="1" applyAlignment="1" applyProtection="1">
      <alignment horizontal="center" vertical="center"/>
      <protection locked="0"/>
    </xf>
    <xf numFmtId="164" fontId="19" fillId="7" borderId="14" xfId="0" applyNumberFormat="1" applyFont="1" applyFill="1" applyBorder="1" applyAlignment="1" applyProtection="1">
      <alignment horizontal="center" vertical="center"/>
      <protection hidden="1"/>
    </xf>
    <xf numFmtId="0" fontId="17" fillId="0" borderId="15" xfId="0" applyFont="1" applyBorder="1" applyAlignment="1" applyProtection="1">
      <alignment horizontal="left" vertical="center"/>
      <protection hidden="1"/>
    </xf>
    <xf numFmtId="164" fontId="18" fillId="6" borderId="16" xfId="0" applyNumberFormat="1" applyFont="1" applyFill="1" applyBorder="1" applyAlignment="1" applyProtection="1">
      <alignment horizontal="center" vertical="center"/>
      <protection locked="0"/>
    </xf>
    <xf numFmtId="164" fontId="18" fillId="6" borderId="17" xfId="0" applyNumberFormat="1" applyFont="1" applyFill="1" applyBorder="1" applyAlignment="1" applyProtection="1">
      <alignment horizontal="center" vertical="center"/>
      <protection locked="0"/>
    </xf>
    <xf numFmtId="164" fontId="17" fillId="3" borderId="18" xfId="0" applyNumberFormat="1" applyFont="1" applyFill="1" applyBorder="1" applyAlignment="1" applyProtection="1">
      <alignment horizontal="center" vertical="center"/>
      <protection locked="0"/>
    </xf>
    <xf numFmtId="164" fontId="18" fillId="6" borderId="19" xfId="0" applyNumberFormat="1" applyFont="1" applyFill="1" applyBorder="1" applyAlignment="1" applyProtection="1">
      <alignment horizontal="center" vertical="center"/>
      <protection locked="0"/>
    </xf>
    <xf numFmtId="164" fontId="18" fillId="6" borderId="20" xfId="0" applyNumberFormat="1" applyFont="1" applyFill="1" applyBorder="1" applyAlignment="1" applyProtection="1">
      <alignment horizontal="center" vertical="center"/>
      <protection locked="0"/>
    </xf>
    <xf numFmtId="164" fontId="17" fillId="3" borderId="20" xfId="0" applyNumberFormat="1" applyFont="1" applyFill="1" applyBorder="1" applyAlignment="1" applyProtection="1">
      <alignment horizontal="center" vertical="center"/>
      <protection locked="0"/>
    </xf>
    <xf numFmtId="164" fontId="17" fillId="3" borderId="21" xfId="0" applyNumberFormat="1" applyFont="1" applyFill="1" applyBorder="1" applyAlignment="1" applyProtection="1">
      <alignment horizontal="center" vertical="center"/>
      <protection locked="0"/>
    </xf>
    <xf numFmtId="164" fontId="18" fillId="0" borderId="22" xfId="0" applyNumberFormat="1" applyFont="1" applyFill="1" applyBorder="1" applyAlignment="1" applyProtection="1">
      <alignment horizontal="center" vertical="center"/>
      <protection locked="0"/>
    </xf>
    <xf numFmtId="164" fontId="19" fillId="7" borderId="23" xfId="0" applyNumberFormat="1" applyFont="1" applyFill="1" applyBorder="1" applyAlignment="1" applyProtection="1">
      <alignment horizontal="center" vertical="center"/>
      <protection hidden="1"/>
    </xf>
    <xf numFmtId="0" fontId="17" fillId="0" borderId="24" xfId="0" applyFont="1" applyBorder="1" applyAlignment="1" applyProtection="1">
      <alignment horizontal="left" vertical="center"/>
      <protection hidden="1"/>
    </xf>
    <xf numFmtId="164" fontId="18" fillId="6" borderId="25" xfId="0" applyNumberFormat="1" applyFont="1" applyFill="1" applyBorder="1" applyAlignment="1" applyProtection="1">
      <alignment horizontal="center" vertical="center"/>
      <protection locked="0"/>
    </xf>
    <xf numFmtId="164" fontId="18" fillId="6" borderId="26" xfId="0" applyNumberFormat="1" applyFont="1" applyFill="1" applyBorder="1" applyAlignment="1" applyProtection="1">
      <alignment horizontal="center" vertical="center"/>
      <protection locked="0"/>
    </xf>
    <xf numFmtId="164" fontId="17" fillId="3" borderId="27" xfId="0" applyNumberFormat="1" applyFont="1" applyFill="1" applyBorder="1" applyAlignment="1" applyProtection="1">
      <alignment horizontal="center" vertical="center"/>
      <protection locked="0"/>
    </xf>
    <xf numFmtId="164" fontId="18" fillId="6" borderId="28" xfId="0" applyNumberFormat="1" applyFont="1" applyFill="1" applyBorder="1" applyAlignment="1" applyProtection="1">
      <alignment horizontal="center" vertical="center"/>
      <protection locked="0"/>
    </xf>
    <xf numFmtId="164" fontId="18" fillId="6" borderId="29" xfId="0" applyNumberFormat="1" applyFont="1" applyFill="1" applyBorder="1" applyAlignment="1" applyProtection="1">
      <alignment horizontal="center" vertical="center"/>
      <protection locked="0"/>
    </xf>
    <xf numFmtId="164" fontId="17" fillId="3" borderId="29" xfId="0" applyNumberFormat="1" applyFont="1" applyFill="1" applyBorder="1" applyAlignment="1" applyProtection="1">
      <alignment horizontal="center" vertical="center"/>
      <protection locked="0"/>
    </xf>
    <xf numFmtId="164" fontId="17" fillId="3" borderId="30" xfId="0" applyNumberFormat="1" applyFont="1" applyFill="1" applyBorder="1" applyAlignment="1" applyProtection="1">
      <alignment horizontal="center" vertical="center"/>
      <protection locked="0"/>
    </xf>
    <xf numFmtId="164" fontId="18" fillId="0" borderId="31" xfId="0" applyNumberFormat="1" applyFont="1" applyFill="1" applyBorder="1" applyAlignment="1" applyProtection="1">
      <alignment horizontal="center" vertical="center"/>
      <protection locked="0"/>
    </xf>
    <xf numFmtId="164" fontId="19" fillId="7" borderId="32" xfId="0" applyNumberFormat="1" applyFont="1" applyFill="1" applyBorder="1" applyAlignment="1" applyProtection="1">
      <alignment horizontal="center" vertical="center"/>
      <protection hidden="1"/>
    </xf>
    <xf numFmtId="164" fontId="18" fillId="6" borderId="33" xfId="0" applyNumberFormat="1" applyFont="1" applyFill="1" applyBorder="1" applyAlignment="1" applyProtection="1">
      <alignment horizontal="center" vertical="center"/>
      <protection locked="0"/>
    </xf>
    <xf numFmtId="164" fontId="18" fillId="6" borderId="34" xfId="0" applyNumberFormat="1" applyFont="1" applyFill="1" applyBorder="1" applyAlignment="1" applyProtection="1">
      <alignment horizontal="center" vertical="center"/>
      <protection locked="0"/>
    </xf>
    <xf numFmtId="164" fontId="17" fillId="3" borderId="35" xfId="0" applyNumberFormat="1" applyFont="1" applyFill="1" applyBorder="1" applyAlignment="1" applyProtection="1">
      <alignment horizontal="center" vertical="center"/>
      <protection locked="0"/>
    </xf>
    <xf numFmtId="164" fontId="18" fillId="6" borderId="36" xfId="0" applyNumberFormat="1" applyFont="1" applyFill="1" applyBorder="1" applyAlignment="1" applyProtection="1">
      <alignment horizontal="center" vertical="center"/>
      <protection locked="0"/>
    </xf>
    <xf numFmtId="164" fontId="18" fillId="6" borderId="37" xfId="0" applyNumberFormat="1" applyFont="1" applyFill="1" applyBorder="1" applyAlignment="1" applyProtection="1">
      <alignment horizontal="center" vertical="center"/>
      <protection locked="0"/>
    </xf>
    <xf numFmtId="164" fontId="17" fillId="3" borderId="37" xfId="0" applyNumberFormat="1" applyFont="1" applyFill="1" applyBorder="1" applyAlignment="1" applyProtection="1">
      <alignment horizontal="center" vertical="center"/>
      <protection locked="0"/>
    </xf>
    <xf numFmtId="164" fontId="17" fillId="3" borderId="38" xfId="0" applyNumberFormat="1" applyFont="1" applyFill="1" applyBorder="1" applyAlignment="1" applyProtection="1">
      <alignment horizontal="center" vertical="center"/>
      <protection locked="0"/>
    </xf>
    <xf numFmtId="164" fontId="18" fillId="0" borderId="39" xfId="0" applyNumberFormat="1" applyFont="1" applyFill="1" applyBorder="1" applyAlignment="1" applyProtection="1">
      <alignment horizontal="center" vertical="center"/>
      <protection locked="0"/>
    </xf>
    <xf numFmtId="164" fontId="19" fillId="7" borderId="40" xfId="0" applyNumberFormat="1" applyFont="1" applyFill="1" applyBorder="1" applyAlignment="1" applyProtection="1">
      <alignment horizontal="center" vertical="center"/>
      <protection hidden="1"/>
    </xf>
    <xf numFmtId="0" fontId="17" fillId="3" borderId="0" xfId="0" applyFont="1" applyFill="1" applyAlignment="1" applyProtection="1">
      <alignment horizontal="left" vertical="center"/>
      <protection hidden="1"/>
    </xf>
    <xf numFmtId="1" fontId="20" fillId="0" borderId="0" xfId="0" applyNumberFormat="1" applyFont="1" applyFill="1" applyBorder="1" applyAlignment="1" applyProtection="1">
      <alignment horizontal="center" vertical="center"/>
      <protection hidden="1"/>
    </xf>
    <xf numFmtId="0" fontId="17" fillId="0" borderId="41" xfId="0" applyFont="1" applyFill="1" applyBorder="1" applyAlignment="1" applyProtection="1">
      <alignment horizontal="center" vertical="center"/>
      <protection hidden="1"/>
    </xf>
    <xf numFmtId="0" fontId="19" fillId="0" borderId="42" xfId="0" applyFont="1" applyFill="1" applyBorder="1" applyAlignment="1" applyProtection="1">
      <alignment horizontal="center" vertical="center"/>
      <protection hidden="1"/>
    </xf>
    <xf numFmtId="0" fontId="17" fillId="0" borderId="43" xfId="0" applyFont="1" applyFill="1" applyBorder="1" applyAlignment="1" applyProtection="1">
      <alignment horizontal="center" vertical="center"/>
      <protection hidden="1"/>
    </xf>
    <xf numFmtId="0" fontId="19" fillId="0" borderId="44" xfId="0" applyFont="1" applyFill="1" applyBorder="1" applyAlignment="1" applyProtection="1">
      <alignment horizontal="center" vertical="center"/>
      <protection hidden="1"/>
    </xf>
    <xf numFmtId="0" fontId="17" fillId="0" borderId="45" xfId="0" applyFont="1" applyFill="1" applyBorder="1" applyAlignment="1" applyProtection="1">
      <alignment horizontal="center" vertical="center"/>
      <protection hidden="1"/>
    </xf>
    <xf numFmtId="0" fontId="19" fillId="0" borderId="46" xfId="0" applyFont="1" applyFill="1" applyBorder="1" applyAlignment="1" applyProtection="1">
      <alignment horizontal="center" vertical="center"/>
      <protection hidden="1"/>
    </xf>
    <xf numFmtId="0" fontId="17" fillId="0" borderId="47" xfId="0" applyFont="1" applyFill="1" applyBorder="1" applyAlignment="1" applyProtection="1">
      <alignment horizontal="center" vertical="center"/>
      <protection hidden="1"/>
    </xf>
    <xf numFmtId="0" fontId="19" fillId="0" borderId="48" xfId="0" applyFont="1" applyFill="1" applyBorder="1" applyAlignment="1" applyProtection="1">
      <alignment horizontal="center" vertical="center"/>
      <protection hidden="1"/>
    </xf>
    <xf numFmtId="0" fontId="17" fillId="0" borderId="49" xfId="0" applyFont="1" applyFill="1" applyBorder="1" applyAlignment="1" applyProtection="1">
      <alignment horizontal="center" vertical="center"/>
      <protection hidden="1"/>
    </xf>
    <xf numFmtId="0" fontId="17" fillId="0" borderId="50" xfId="0" applyFont="1" applyBorder="1" applyAlignment="1" applyProtection="1">
      <alignment horizontal="left" vertical="center"/>
      <protection hidden="1"/>
    </xf>
    <xf numFmtId="164" fontId="18" fillId="6" borderId="51" xfId="0" applyNumberFormat="1" applyFont="1" applyFill="1" applyBorder="1" applyAlignment="1" applyProtection="1">
      <alignment horizontal="center" vertical="center"/>
      <protection locked="0"/>
    </xf>
    <xf numFmtId="164" fontId="18" fillId="6" borderId="52" xfId="0" applyNumberFormat="1" applyFont="1" applyFill="1" applyBorder="1" applyAlignment="1" applyProtection="1">
      <alignment horizontal="center" vertical="center"/>
      <protection locked="0"/>
    </xf>
    <xf numFmtId="164" fontId="17" fillId="3" borderId="53" xfId="0" applyNumberFormat="1" applyFont="1" applyFill="1" applyBorder="1" applyAlignment="1" applyProtection="1">
      <alignment horizontal="center" vertical="center"/>
      <protection locked="0"/>
    </xf>
    <xf numFmtId="164" fontId="18" fillId="6" borderId="54" xfId="0" applyNumberFormat="1" applyFont="1" applyFill="1" applyBorder="1" applyAlignment="1" applyProtection="1">
      <alignment horizontal="center" vertical="center"/>
      <protection locked="0"/>
    </xf>
    <xf numFmtId="164" fontId="18" fillId="6" borderId="55" xfId="0" applyNumberFormat="1" applyFont="1" applyFill="1" applyBorder="1" applyAlignment="1" applyProtection="1">
      <alignment horizontal="center" vertical="center"/>
      <protection locked="0"/>
    </xf>
    <xf numFmtId="164" fontId="17" fillId="3" borderId="55" xfId="0" applyNumberFormat="1" applyFont="1" applyFill="1" applyBorder="1" applyAlignment="1" applyProtection="1">
      <alignment horizontal="center" vertical="center"/>
      <protection locked="0"/>
    </xf>
    <xf numFmtId="164" fontId="17" fillId="3" borderId="56" xfId="0" applyNumberFormat="1" applyFont="1" applyFill="1" applyBorder="1" applyAlignment="1" applyProtection="1">
      <alignment horizontal="center" vertical="center"/>
      <protection locked="0"/>
    </xf>
    <xf numFmtId="164" fontId="18" fillId="0" borderId="57" xfId="0" applyNumberFormat="1" applyFont="1" applyFill="1" applyBorder="1" applyAlignment="1" applyProtection="1">
      <alignment horizontal="center" vertical="center"/>
      <protection locked="0"/>
    </xf>
    <xf numFmtId="164" fontId="19" fillId="7" borderId="58" xfId="0" applyNumberFormat="1" applyFont="1" applyFill="1" applyBorder="1" applyAlignment="1" applyProtection="1">
      <alignment horizontal="center" vertical="center"/>
      <protection hidden="1"/>
    </xf>
    <xf numFmtId="0" fontId="19" fillId="0" borderId="59" xfId="0" applyFont="1" applyFill="1" applyBorder="1" applyAlignment="1" applyProtection="1">
      <alignment horizontal="center" vertical="center"/>
      <protection hidden="1"/>
    </xf>
    <xf numFmtId="0" fontId="17" fillId="3" borderId="0" xfId="0" applyFont="1" applyFill="1" applyAlignment="1" applyProtection="1">
      <alignment vertical="center"/>
      <protection hidden="1"/>
    </xf>
    <xf numFmtId="0" fontId="21" fillId="3" borderId="0" xfId="0" applyFont="1" applyFill="1" applyAlignment="1" applyProtection="1">
      <alignment horizontal="left" vertical="center"/>
      <protection hidden="1"/>
    </xf>
    <xf numFmtId="164" fontId="14" fillId="5" borderId="60" xfId="0" applyNumberFormat="1" applyFont="1" applyFill="1" applyBorder="1" applyAlignment="1" applyProtection="1">
      <alignment horizontal="center" vertical="center"/>
      <protection hidden="1"/>
    </xf>
    <xf numFmtId="164" fontId="19" fillId="8" borderId="61" xfId="0" applyNumberFormat="1" applyFont="1" applyFill="1" applyBorder="1" applyAlignment="1" applyProtection="1">
      <alignment horizontal="center" vertical="center"/>
      <protection hidden="1"/>
    </xf>
    <xf numFmtId="164" fontId="19" fillId="8" borderId="62" xfId="0" applyNumberFormat="1" applyFont="1" applyFill="1" applyBorder="1" applyAlignment="1" applyProtection="1">
      <alignment horizontal="center" vertical="center"/>
      <protection hidden="1"/>
    </xf>
    <xf numFmtId="164" fontId="19" fillId="8" borderId="63" xfId="0" applyNumberFormat="1" applyFont="1" applyFill="1" applyBorder="1" applyAlignment="1" applyProtection="1">
      <alignment horizontal="center" vertical="center"/>
      <protection hidden="1"/>
    </xf>
    <xf numFmtId="164" fontId="19" fillId="8" borderId="64" xfId="0" applyNumberFormat="1" applyFont="1" applyFill="1" applyBorder="1" applyAlignment="1" applyProtection="1">
      <alignment horizontal="center" vertical="center"/>
      <protection hidden="1"/>
    </xf>
    <xf numFmtId="164" fontId="19" fillId="8" borderId="65" xfId="0" applyNumberFormat="1" applyFont="1" applyFill="1" applyBorder="1" applyAlignment="1" applyProtection="1">
      <alignment horizontal="center" vertical="center"/>
      <protection hidden="1"/>
    </xf>
    <xf numFmtId="0" fontId="1" fillId="3" borderId="0" xfId="0" applyFont="1" applyFill="1" applyAlignment="1" applyProtection="1">
      <alignment vertical="center"/>
      <protection hidden="1"/>
    </xf>
    <xf numFmtId="0" fontId="14" fillId="3" borderId="0" xfId="0" applyFont="1" applyFill="1" applyAlignment="1" applyProtection="1">
      <alignment vertical="center"/>
      <protection hidden="1"/>
    </xf>
    <xf numFmtId="164" fontId="20" fillId="0" borderId="0" xfId="0" applyNumberFormat="1" applyFont="1" applyFill="1" applyBorder="1" applyAlignment="1" applyProtection="1">
      <alignment horizontal="center" vertical="center"/>
      <protection hidden="1"/>
    </xf>
    <xf numFmtId="1" fontId="18" fillId="6" borderId="7" xfId="0" applyNumberFormat="1" applyFont="1" applyFill="1" applyBorder="1" applyAlignment="1" applyProtection="1">
      <alignment horizontal="center" vertical="center"/>
      <protection locked="0"/>
    </xf>
    <xf numFmtId="1" fontId="18" fillId="6" borderId="16" xfId="0" applyNumberFormat="1" applyFont="1" applyFill="1" applyBorder="1" applyAlignment="1" applyProtection="1">
      <alignment horizontal="center" vertical="center"/>
      <protection locked="0"/>
    </xf>
    <xf numFmtId="1" fontId="18" fillId="6" borderId="51" xfId="0" applyNumberFormat="1" applyFont="1" applyFill="1" applyBorder="1" applyAlignment="1" applyProtection="1">
      <alignment horizontal="center" vertical="center"/>
      <protection locked="0"/>
    </xf>
    <xf numFmtId="1" fontId="18" fillId="6" borderId="33" xfId="0" applyNumberFormat="1" applyFont="1" applyFill="1" applyBorder="1" applyAlignment="1" applyProtection="1">
      <alignment horizontal="center" vertical="center"/>
      <protection locked="0"/>
    </xf>
    <xf numFmtId="1" fontId="18" fillId="6" borderId="25" xfId="0" applyNumberFormat="1" applyFont="1" applyFill="1" applyBorder="1" applyAlignment="1" applyProtection="1">
      <alignment horizontal="center" vertical="center"/>
      <protection locked="0"/>
    </xf>
    <xf numFmtId="0" fontId="22" fillId="8" borderId="0" xfId="1" applyFont="1" applyFill="1" applyAlignment="1" applyProtection="1">
      <alignment horizontal="center"/>
    </xf>
    <xf numFmtId="0" fontId="6" fillId="3" borderId="0" xfId="0" applyFont="1" applyFill="1" applyAlignment="1" applyProtection="1">
      <alignment horizontal="left" vertical="center"/>
      <protection hidden="1"/>
    </xf>
    <xf numFmtId="0" fontId="25" fillId="3" borderId="0" xfId="0" applyFont="1" applyFill="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protection hidden="1"/>
    </xf>
    <xf numFmtId="0" fontId="27" fillId="5" borderId="66" xfId="1" applyFont="1" applyFill="1" applyBorder="1" applyAlignment="1" applyProtection="1">
      <alignment horizontal="center" vertical="center"/>
      <protection hidden="1"/>
    </xf>
    <xf numFmtId="0" fontId="14" fillId="4" borderId="0" xfId="0" applyFont="1" applyFill="1" applyProtection="1">
      <protection hidden="1"/>
    </xf>
    <xf numFmtId="0" fontId="14" fillId="9" borderId="0" xfId="0" applyFont="1" applyFill="1" applyAlignment="1" applyProtection="1">
      <alignment horizontal="right" vertical="center"/>
      <protection hidden="1"/>
    </xf>
    <xf numFmtId="164" fontId="1" fillId="9" borderId="0" xfId="0" applyNumberFormat="1" applyFont="1" applyFill="1" applyAlignment="1" applyProtection="1">
      <alignment horizontal="center" vertical="center"/>
      <protection hidden="1"/>
    </xf>
    <xf numFmtId="166" fontId="17" fillId="0" borderId="67" xfId="0" applyNumberFormat="1" applyFont="1" applyBorder="1" applyAlignment="1" applyProtection="1">
      <alignment horizontal="left" vertical="center"/>
      <protection hidden="1"/>
    </xf>
    <xf numFmtId="166" fontId="17" fillId="0" borderId="68" xfId="0" applyNumberFormat="1" applyFont="1" applyBorder="1" applyAlignment="1" applyProtection="1">
      <alignment horizontal="left" vertical="center"/>
      <protection hidden="1"/>
    </xf>
    <xf numFmtId="166" fontId="17" fillId="0" borderId="69" xfId="0" applyNumberFormat="1" applyFont="1" applyBorder="1" applyAlignment="1" applyProtection="1">
      <alignment horizontal="left" vertical="center"/>
      <protection hidden="1"/>
    </xf>
    <xf numFmtId="166" fontId="17" fillId="0" borderId="70" xfId="0" applyNumberFormat="1" applyFont="1" applyBorder="1" applyAlignment="1" applyProtection="1">
      <alignment horizontal="left" vertical="center"/>
      <protection hidden="1"/>
    </xf>
    <xf numFmtId="166" fontId="17" fillId="0" borderId="71" xfId="0" applyNumberFormat="1" applyFont="1" applyBorder="1" applyAlignment="1" applyProtection="1">
      <alignment horizontal="left" vertical="center"/>
      <protection hidden="1"/>
    </xf>
    <xf numFmtId="0" fontId="14" fillId="5" borderId="72" xfId="0" applyFont="1" applyFill="1" applyBorder="1" applyAlignment="1" applyProtection="1">
      <alignment horizontal="center" vertical="center"/>
      <protection hidden="1"/>
    </xf>
    <xf numFmtId="0" fontId="29" fillId="3" borderId="0" xfId="0" applyFont="1" applyFill="1" applyAlignment="1" applyProtection="1">
      <alignment horizontal="center" vertical="center"/>
      <protection hidden="1"/>
    </xf>
    <xf numFmtId="0" fontId="30" fillId="0" borderId="0" xfId="0" applyFont="1" applyAlignment="1" applyProtection="1">
      <alignment vertical="center"/>
      <protection hidden="1"/>
    </xf>
    <xf numFmtId="0" fontId="30" fillId="0" borderId="0" xfId="0" applyFont="1" applyBorder="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vertical="center"/>
      <protection hidden="1"/>
    </xf>
    <xf numFmtId="0" fontId="35" fillId="0" borderId="0" xfId="0" applyFont="1" applyBorder="1" applyAlignment="1" applyProtection="1">
      <alignment vertical="center"/>
      <protection hidden="1"/>
    </xf>
    <xf numFmtId="0" fontId="19" fillId="0" borderId="0" xfId="0" applyFont="1" applyBorder="1" applyAlignment="1" applyProtection="1">
      <alignment vertical="center"/>
      <protection hidden="1"/>
    </xf>
    <xf numFmtId="0" fontId="37" fillId="0" borderId="0" xfId="0" applyFont="1" applyBorder="1" applyAlignment="1" applyProtection="1">
      <alignment vertical="center"/>
      <protection hidden="1"/>
    </xf>
    <xf numFmtId="0" fontId="37" fillId="0" borderId="43" xfId="0" applyFont="1" applyBorder="1" applyAlignment="1" applyProtection="1">
      <alignment horizontal="center" vertical="center"/>
      <protection hidden="1"/>
    </xf>
    <xf numFmtId="164" fontId="37" fillId="0" borderId="73" xfId="0" applyNumberFormat="1" applyFont="1" applyBorder="1" applyAlignment="1" applyProtection="1">
      <alignment horizontal="center" vertical="center"/>
      <protection hidden="1"/>
    </xf>
    <xf numFmtId="0" fontId="37" fillId="0" borderId="45" xfId="0" applyFont="1" applyBorder="1" applyAlignment="1" applyProtection="1">
      <alignment horizontal="center" vertical="center"/>
      <protection hidden="1"/>
    </xf>
    <xf numFmtId="0" fontId="37" fillId="0" borderId="23" xfId="0" applyFont="1" applyBorder="1" applyAlignment="1" applyProtection="1">
      <alignment vertical="center"/>
      <protection hidden="1"/>
    </xf>
    <xf numFmtId="0" fontId="37" fillId="0" borderId="32" xfId="0" applyFont="1" applyBorder="1" applyAlignment="1" applyProtection="1">
      <alignment vertical="center"/>
      <protection hidden="1"/>
    </xf>
    <xf numFmtId="0" fontId="35" fillId="9" borderId="0" xfId="0" applyFont="1" applyFill="1" applyAlignment="1" applyProtection="1">
      <alignment vertical="center"/>
      <protection hidden="1"/>
    </xf>
    <xf numFmtId="0" fontId="35" fillId="9" borderId="0" xfId="0" applyFont="1" applyFill="1" applyAlignment="1" applyProtection="1">
      <alignment horizontal="right" vertical="center"/>
      <protection hidden="1"/>
    </xf>
    <xf numFmtId="0" fontId="37" fillId="0" borderId="47" xfId="0" applyFont="1" applyBorder="1" applyAlignment="1" applyProtection="1">
      <alignment horizontal="center" vertical="center"/>
      <protection hidden="1"/>
    </xf>
    <xf numFmtId="0" fontId="37" fillId="0" borderId="40" xfId="0" applyFont="1" applyBorder="1" applyAlignment="1" applyProtection="1">
      <alignment vertical="center"/>
      <protection hidden="1"/>
    </xf>
    <xf numFmtId="164" fontId="37" fillId="0" borderId="74" xfId="0" applyNumberFormat="1" applyFont="1" applyBorder="1" applyAlignment="1" applyProtection="1">
      <alignment horizontal="center" vertical="center"/>
      <protection hidden="1"/>
    </xf>
    <xf numFmtId="0" fontId="37" fillId="0" borderId="49" xfId="0" applyFont="1" applyBorder="1" applyAlignment="1" applyProtection="1">
      <alignment horizontal="center" vertical="center"/>
      <protection hidden="1"/>
    </xf>
    <xf numFmtId="0" fontId="37" fillId="0" borderId="58" xfId="0" applyFont="1" applyBorder="1" applyAlignment="1" applyProtection="1">
      <alignment vertical="center"/>
      <protection hidden="1"/>
    </xf>
    <xf numFmtId="0" fontId="19" fillId="4" borderId="75" xfId="0" applyFont="1" applyFill="1" applyBorder="1" applyAlignment="1" applyProtection="1">
      <alignment horizontal="center" vertical="center"/>
      <protection hidden="1"/>
    </xf>
    <xf numFmtId="0" fontId="19" fillId="4" borderId="76" xfId="0" applyFont="1" applyFill="1" applyBorder="1" applyAlignment="1" applyProtection="1">
      <alignment horizontal="center" vertical="center"/>
      <protection hidden="1"/>
    </xf>
    <xf numFmtId="164" fontId="37" fillId="0" borderId="40" xfId="0" applyNumberFormat="1" applyFont="1" applyBorder="1" applyAlignment="1" applyProtection="1">
      <alignment horizontal="center" vertical="center"/>
      <protection hidden="1"/>
    </xf>
    <xf numFmtId="0" fontId="17" fillId="0" borderId="40" xfId="0" applyFont="1" applyBorder="1" applyAlignment="1" applyProtection="1">
      <alignment horizontal="left" vertical="center"/>
      <protection hidden="1"/>
    </xf>
    <xf numFmtId="166" fontId="17" fillId="0" borderId="64" xfId="0" applyNumberFormat="1" applyFont="1" applyBorder="1" applyAlignment="1" applyProtection="1">
      <alignment horizontal="left" vertical="center"/>
      <protection hidden="1"/>
    </xf>
    <xf numFmtId="0" fontId="37" fillId="0" borderId="77" xfId="0" applyFont="1" applyBorder="1" applyAlignment="1" applyProtection="1">
      <alignment horizontal="center" vertical="center"/>
      <protection hidden="1"/>
    </xf>
    <xf numFmtId="166" fontId="37" fillId="0" borderId="78" xfId="0" applyNumberFormat="1" applyFont="1" applyBorder="1" applyAlignment="1" applyProtection="1">
      <alignment vertical="center"/>
      <protection hidden="1"/>
    </xf>
    <xf numFmtId="166" fontId="37" fillId="0" borderId="79" xfId="0" applyNumberFormat="1" applyFont="1" applyBorder="1" applyAlignment="1" applyProtection="1">
      <alignment vertical="center"/>
      <protection hidden="1"/>
    </xf>
    <xf numFmtId="166" fontId="37" fillId="0" borderId="80" xfId="0" applyNumberFormat="1" applyFont="1" applyBorder="1" applyAlignment="1" applyProtection="1">
      <alignment vertical="center"/>
      <protection hidden="1"/>
    </xf>
    <xf numFmtId="166" fontId="37" fillId="0" borderId="81" xfId="0" applyNumberFormat="1" applyFont="1" applyBorder="1" applyAlignment="1" applyProtection="1">
      <alignment vertical="center"/>
      <protection hidden="1"/>
    </xf>
    <xf numFmtId="164" fontId="19" fillId="4" borderId="74" xfId="0" applyNumberFormat="1" applyFont="1" applyFill="1" applyBorder="1" applyAlignment="1" applyProtection="1">
      <alignment horizontal="center" vertical="center"/>
      <protection hidden="1"/>
    </xf>
    <xf numFmtId="0" fontId="19" fillId="0" borderId="48" xfId="0" applyFont="1" applyBorder="1" applyAlignment="1" applyProtection="1">
      <alignment horizontal="center" vertical="center"/>
      <protection hidden="1"/>
    </xf>
    <xf numFmtId="0" fontId="19" fillId="0" borderId="44" xfId="0" applyFont="1" applyBorder="1" applyAlignment="1" applyProtection="1">
      <alignment horizontal="center" vertical="center"/>
      <protection hidden="1"/>
    </xf>
    <xf numFmtId="0" fontId="19" fillId="0" borderId="59" xfId="0" applyFont="1" applyBorder="1" applyAlignment="1" applyProtection="1">
      <alignment horizontal="center" vertical="center"/>
      <protection hidden="1"/>
    </xf>
    <xf numFmtId="0" fontId="19" fillId="0" borderId="46" xfId="0" applyFont="1" applyBorder="1" applyAlignment="1" applyProtection="1">
      <alignment horizontal="center" vertical="center"/>
      <protection hidden="1"/>
    </xf>
    <xf numFmtId="164" fontId="19" fillId="4" borderId="73" xfId="0" applyNumberFormat="1" applyFont="1" applyFill="1" applyBorder="1" applyAlignment="1" applyProtection="1">
      <alignment horizontal="center" vertical="center"/>
      <protection hidden="1"/>
    </xf>
    <xf numFmtId="164" fontId="37" fillId="0" borderId="82" xfId="0" applyNumberFormat="1" applyFont="1" applyBorder="1" applyAlignment="1" applyProtection="1">
      <alignment horizontal="center" vertical="center"/>
      <protection hidden="1"/>
    </xf>
    <xf numFmtId="164" fontId="19" fillId="4" borderId="82" xfId="0" applyNumberFormat="1" applyFont="1" applyFill="1" applyBorder="1" applyAlignment="1" applyProtection="1">
      <alignment horizontal="center" vertical="center"/>
      <protection hidden="1"/>
    </xf>
    <xf numFmtId="164" fontId="37" fillId="0" borderId="83" xfId="0" applyNumberFormat="1" applyFont="1" applyBorder="1" applyAlignment="1" applyProtection="1">
      <alignment horizontal="center" vertical="center"/>
      <protection hidden="1"/>
    </xf>
    <xf numFmtId="164" fontId="19" fillId="4" borderId="83" xfId="0" applyNumberFormat="1" applyFont="1" applyFill="1" applyBorder="1" applyAlignment="1" applyProtection="1">
      <alignment horizontal="center" vertical="center"/>
      <protection hidden="1"/>
    </xf>
    <xf numFmtId="0" fontId="19" fillId="0" borderId="74" xfId="0" applyFont="1" applyBorder="1" applyAlignment="1" applyProtection="1">
      <alignment horizontal="center" vertical="center"/>
      <protection hidden="1"/>
    </xf>
    <xf numFmtId="0" fontId="19" fillId="0" borderId="73" xfId="0" applyFont="1" applyBorder="1" applyAlignment="1" applyProtection="1">
      <alignment horizontal="center" vertical="center"/>
      <protection hidden="1"/>
    </xf>
    <xf numFmtId="0" fontId="19" fillId="0" borderId="82" xfId="0" applyFont="1" applyBorder="1" applyAlignment="1" applyProtection="1">
      <alignment horizontal="center" vertical="center"/>
      <protection hidden="1"/>
    </xf>
    <xf numFmtId="0" fontId="19" fillId="0" borderId="83" xfId="0" applyFont="1" applyBorder="1" applyAlignment="1" applyProtection="1">
      <alignment horizontal="center" vertical="center"/>
      <protection hidden="1"/>
    </xf>
    <xf numFmtId="0" fontId="19" fillId="0" borderId="74" xfId="0" applyFont="1" applyBorder="1" applyAlignment="1" applyProtection="1">
      <alignment horizontal="center" vertical="center"/>
      <protection locked="0"/>
    </xf>
    <xf numFmtId="0" fontId="19" fillId="0" borderId="73" xfId="0" applyFont="1" applyBorder="1" applyAlignment="1" applyProtection="1">
      <alignment horizontal="center" vertical="center"/>
      <protection locked="0"/>
    </xf>
    <xf numFmtId="0" fontId="19" fillId="0" borderId="82" xfId="0" applyFont="1"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37" fillId="0" borderId="74" xfId="0" applyFont="1" applyBorder="1" applyAlignment="1" applyProtection="1">
      <alignment horizontal="center" vertical="center"/>
      <protection locked="0"/>
    </xf>
    <xf numFmtId="0" fontId="37" fillId="0" borderId="73" xfId="0" applyFont="1" applyBorder="1" applyAlignment="1" applyProtection="1">
      <alignment horizontal="center" vertical="center"/>
      <protection locked="0"/>
    </xf>
    <xf numFmtId="0" fontId="37" fillId="0" borderId="82" xfId="0" applyFont="1" applyBorder="1" applyAlignment="1" applyProtection="1">
      <alignment horizontal="center" vertical="center"/>
      <protection locked="0"/>
    </xf>
    <xf numFmtId="0" fontId="37" fillId="0" borderId="83" xfId="0" applyFont="1" applyBorder="1" applyAlignment="1" applyProtection="1">
      <alignment horizontal="center" vertical="center"/>
      <protection locked="0"/>
    </xf>
    <xf numFmtId="0" fontId="31" fillId="0" borderId="0" xfId="0" applyFont="1" applyBorder="1" applyAlignment="1" applyProtection="1">
      <alignment vertical="center"/>
      <protection hidden="1"/>
    </xf>
    <xf numFmtId="0" fontId="36" fillId="0" borderId="0" xfId="0" applyFont="1" applyBorder="1" applyAlignment="1" applyProtection="1">
      <alignment horizontal="center" vertical="center"/>
      <protection hidden="1"/>
    </xf>
    <xf numFmtId="0" fontId="36" fillId="0" borderId="0" xfId="0" applyFont="1" applyFill="1" applyBorder="1" applyAlignment="1" applyProtection="1">
      <alignment horizontal="left" vertical="center"/>
      <protection hidden="1"/>
    </xf>
    <xf numFmtId="0" fontId="33" fillId="0" borderId="0" xfId="0" applyFont="1" applyAlignment="1" applyProtection="1">
      <alignment vertical="center"/>
      <protection hidden="1"/>
    </xf>
    <xf numFmtId="0" fontId="40" fillId="0" borderId="0" xfId="0" applyFont="1" applyAlignment="1" applyProtection="1">
      <alignment vertical="center"/>
      <protection hidden="1"/>
    </xf>
    <xf numFmtId="0" fontId="41" fillId="0" borderId="0" xfId="0" applyFont="1" applyBorder="1" applyAlignment="1" applyProtection="1">
      <alignment vertical="center"/>
      <protection hidden="1"/>
    </xf>
    <xf numFmtId="0" fontId="40" fillId="0" borderId="0" xfId="0" applyFont="1" applyBorder="1" applyAlignment="1" applyProtection="1">
      <alignment vertical="center"/>
      <protection hidden="1"/>
    </xf>
    <xf numFmtId="0" fontId="40" fillId="0" borderId="1" xfId="0" applyFont="1" applyBorder="1" applyAlignment="1" applyProtection="1">
      <alignment horizontal="center" vertical="center"/>
      <protection hidden="1"/>
    </xf>
    <xf numFmtId="1" fontId="39" fillId="6" borderId="7" xfId="0" applyNumberFormat="1" applyFont="1" applyFill="1" applyBorder="1" applyAlignment="1" applyProtection="1">
      <alignment horizontal="center" vertical="center"/>
      <protection locked="0"/>
    </xf>
    <xf numFmtId="164" fontId="39" fillId="6" borderId="8" xfId="0" applyNumberFormat="1" applyFont="1" applyFill="1" applyBorder="1" applyAlignment="1" applyProtection="1">
      <alignment horizontal="center" vertical="center"/>
      <protection locked="0"/>
    </xf>
    <xf numFmtId="164" fontId="39" fillId="3" borderId="9" xfId="0" applyNumberFormat="1" applyFont="1" applyFill="1" applyBorder="1" applyAlignment="1" applyProtection="1">
      <alignment horizontal="center" vertical="center"/>
      <protection locked="0"/>
    </xf>
    <xf numFmtId="164" fontId="39" fillId="6" borderId="10" xfId="0" applyNumberFormat="1" applyFont="1" applyFill="1" applyBorder="1" applyAlignment="1" applyProtection="1">
      <alignment horizontal="center" vertical="center"/>
      <protection locked="0"/>
    </xf>
    <xf numFmtId="164" fontId="39" fillId="6" borderId="11" xfId="0" applyNumberFormat="1" applyFont="1" applyFill="1" applyBorder="1" applyAlignment="1" applyProtection="1">
      <alignment horizontal="center" vertical="center"/>
      <protection locked="0"/>
    </xf>
    <xf numFmtId="164" fontId="39" fillId="3" borderId="11" xfId="0" applyNumberFormat="1" applyFont="1" applyFill="1" applyBorder="1" applyAlignment="1" applyProtection="1">
      <alignment horizontal="center" vertical="center"/>
      <protection locked="0"/>
    </xf>
    <xf numFmtId="164" fontId="39" fillId="3" borderId="12" xfId="0" applyNumberFormat="1" applyFont="1" applyFill="1" applyBorder="1" applyAlignment="1" applyProtection="1">
      <alignment horizontal="center" vertical="center"/>
      <protection locked="0"/>
    </xf>
    <xf numFmtId="164" fontId="39" fillId="0" borderId="13" xfId="0" applyNumberFormat="1" applyFont="1" applyFill="1" applyBorder="1" applyAlignment="1" applyProtection="1">
      <alignment horizontal="center" vertical="center"/>
      <protection locked="0"/>
    </xf>
    <xf numFmtId="164" fontId="39" fillId="6" borderId="7" xfId="0" applyNumberFormat="1" applyFont="1" applyFill="1" applyBorder="1" applyAlignment="1" applyProtection="1">
      <alignment horizontal="center" vertical="center"/>
      <protection locked="0"/>
    </xf>
    <xf numFmtId="1" fontId="39" fillId="6" borderId="16" xfId="0" applyNumberFormat="1" applyFont="1" applyFill="1" applyBorder="1" applyAlignment="1" applyProtection="1">
      <alignment horizontal="center" vertical="center"/>
      <protection locked="0"/>
    </xf>
    <xf numFmtId="164" fontId="39" fillId="6" borderId="17" xfId="0" applyNumberFormat="1" applyFont="1" applyFill="1" applyBorder="1" applyAlignment="1" applyProtection="1">
      <alignment horizontal="center" vertical="center"/>
      <protection locked="0"/>
    </xf>
    <xf numFmtId="164" fontId="39" fillId="3" borderId="18" xfId="0" applyNumberFormat="1" applyFont="1" applyFill="1" applyBorder="1" applyAlignment="1" applyProtection="1">
      <alignment horizontal="center" vertical="center"/>
      <protection locked="0"/>
    </xf>
    <xf numFmtId="164" fontId="39" fillId="6" borderId="19" xfId="0" applyNumberFormat="1" applyFont="1" applyFill="1" applyBorder="1" applyAlignment="1" applyProtection="1">
      <alignment horizontal="center" vertical="center"/>
      <protection locked="0"/>
    </xf>
    <xf numFmtId="164" fontId="39" fillId="6" borderId="20" xfId="0" applyNumberFormat="1" applyFont="1" applyFill="1" applyBorder="1" applyAlignment="1" applyProtection="1">
      <alignment horizontal="center" vertical="center"/>
      <protection locked="0"/>
    </xf>
    <xf numFmtId="164" fontId="39" fillId="3" borderId="20" xfId="0" applyNumberFormat="1" applyFont="1" applyFill="1" applyBorder="1" applyAlignment="1" applyProtection="1">
      <alignment horizontal="center" vertical="center"/>
      <protection locked="0"/>
    </xf>
    <xf numFmtId="164" fontId="39" fillId="3" borderId="21" xfId="0" applyNumberFormat="1" applyFont="1" applyFill="1" applyBorder="1" applyAlignment="1" applyProtection="1">
      <alignment horizontal="center" vertical="center"/>
      <protection locked="0"/>
    </xf>
    <xf numFmtId="164" fontId="39" fillId="0" borderId="22" xfId="0" applyNumberFormat="1" applyFont="1" applyFill="1" applyBorder="1" applyAlignment="1" applyProtection="1">
      <alignment horizontal="center" vertical="center"/>
      <protection locked="0"/>
    </xf>
    <xf numFmtId="164" fontId="39" fillId="6" borderId="16" xfId="0" applyNumberFormat="1" applyFont="1" applyFill="1" applyBorder="1" applyAlignment="1" applyProtection="1">
      <alignment horizontal="center" vertical="center"/>
      <protection locked="0"/>
    </xf>
    <xf numFmtId="1" fontId="39" fillId="6" borderId="51" xfId="0" applyNumberFormat="1" applyFont="1" applyFill="1" applyBorder="1" applyAlignment="1" applyProtection="1">
      <alignment horizontal="center" vertical="center"/>
      <protection locked="0"/>
    </xf>
    <xf numFmtId="164" fontId="39" fillId="6" borderId="52" xfId="0" applyNumberFormat="1" applyFont="1" applyFill="1" applyBorder="1" applyAlignment="1" applyProtection="1">
      <alignment horizontal="center" vertical="center"/>
      <protection locked="0"/>
    </xf>
    <xf numFmtId="164" fontId="39" fillId="3" borderId="53" xfId="0" applyNumberFormat="1" applyFont="1" applyFill="1" applyBorder="1" applyAlignment="1" applyProtection="1">
      <alignment horizontal="center" vertical="center"/>
      <protection locked="0"/>
    </xf>
    <xf numFmtId="164" fontId="39" fillId="6" borderId="54" xfId="0" applyNumberFormat="1" applyFont="1" applyFill="1" applyBorder="1" applyAlignment="1" applyProtection="1">
      <alignment horizontal="center" vertical="center"/>
      <protection locked="0"/>
    </xf>
    <xf numFmtId="164" fontId="39" fillId="6" borderId="55" xfId="0" applyNumberFormat="1" applyFont="1" applyFill="1" applyBorder="1" applyAlignment="1" applyProtection="1">
      <alignment horizontal="center" vertical="center"/>
      <protection locked="0"/>
    </xf>
    <xf numFmtId="164" fontId="39" fillId="3" borderId="55" xfId="0" applyNumberFormat="1" applyFont="1" applyFill="1" applyBorder="1" applyAlignment="1" applyProtection="1">
      <alignment horizontal="center" vertical="center"/>
      <protection locked="0"/>
    </xf>
    <xf numFmtId="164" fontId="39" fillId="3" borderId="56" xfId="0" applyNumberFormat="1" applyFont="1" applyFill="1" applyBorder="1" applyAlignment="1" applyProtection="1">
      <alignment horizontal="center" vertical="center"/>
      <protection locked="0"/>
    </xf>
    <xf numFmtId="164" fontId="39" fillId="0" borderId="57" xfId="0" applyNumberFormat="1" applyFont="1" applyFill="1" applyBorder="1" applyAlignment="1" applyProtection="1">
      <alignment horizontal="center" vertical="center"/>
      <protection locked="0"/>
    </xf>
    <xf numFmtId="164" fontId="39" fillId="6" borderId="51" xfId="0" applyNumberFormat="1" applyFont="1" applyFill="1" applyBorder="1" applyAlignment="1" applyProtection="1">
      <alignment horizontal="center" vertical="center"/>
      <protection locked="0"/>
    </xf>
    <xf numFmtId="1" fontId="39" fillId="6" borderId="33" xfId="0" applyNumberFormat="1" applyFont="1" applyFill="1" applyBorder="1" applyAlignment="1" applyProtection="1">
      <alignment horizontal="center" vertical="center"/>
      <protection locked="0"/>
    </xf>
    <xf numFmtId="164" fontId="39" fillId="6" borderId="34" xfId="0" applyNumberFormat="1" applyFont="1" applyFill="1" applyBorder="1" applyAlignment="1" applyProtection="1">
      <alignment horizontal="center" vertical="center"/>
      <protection locked="0"/>
    </xf>
    <xf numFmtId="164" fontId="39" fillId="3" borderId="35" xfId="0" applyNumberFormat="1" applyFont="1" applyFill="1" applyBorder="1" applyAlignment="1" applyProtection="1">
      <alignment horizontal="center" vertical="center"/>
      <protection locked="0"/>
    </xf>
    <xf numFmtId="164" fontId="39" fillId="6" borderId="36" xfId="0" applyNumberFormat="1" applyFont="1" applyFill="1" applyBorder="1" applyAlignment="1" applyProtection="1">
      <alignment horizontal="center" vertical="center"/>
      <protection locked="0"/>
    </xf>
    <xf numFmtId="164" fontId="39" fillId="6" borderId="37" xfId="0" applyNumberFormat="1" applyFont="1" applyFill="1" applyBorder="1" applyAlignment="1" applyProtection="1">
      <alignment horizontal="center" vertical="center"/>
      <protection locked="0"/>
    </xf>
    <xf numFmtId="164" fontId="39" fillId="3" borderId="37" xfId="0" applyNumberFormat="1" applyFont="1" applyFill="1" applyBorder="1" applyAlignment="1" applyProtection="1">
      <alignment horizontal="center" vertical="center"/>
      <protection locked="0"/>
    </xf>
    <xf numFmtId="164" fontId="39" fillId="3" borderId="38" xfId="0" applyNumberFormat="1" applyFont="1" applyFill="1" applyBorder="1" applyAlignment="1" applyProtection="1">
      <alignment horizontal="center" vertical="center"/>
      <protection locked="0"/>
    </xf>
    <xf numFmtId="164" fontId="39" fillId="0" borderId="39" xfId="0" applyNumberFormat="1" applyFont="1" applyFill="1" applyBorder="1" applyAlignment="1" applyProtection="1">
      <alignment horizontal="center" vertical="center"/>
      <protection locked="0"/>
    </xf>
    <xf numFmtId="164" fontId="39" fillId="6" borderId="33" xfId="0" applyNumberFormat="1" applyFont="1" applyFill="1" applyBorder="1" applyAlignment="1" applyProtection="1">
      <alignment horizontal="center" vertical="center"/>
      <protection locked="0"/>
    </xf>
    <xf numFmtId="1" fontId="39" fillId="6" borderId="25" xfId="0" applyNumberFormat="1" applyFont="1" applyFill="1" applyBorder="1" applyAlignment="1" applyProtection="1">
      <alignment horizontal="center" vertical="center"/>
      <protection locked="0"/>
    </xf>
    <xf numFmtId="164" fontId="39" fillId="6" borderId="26" xfId="0" applyNumberFormat="1" applyFont="1" applyFill="1" applyBorder="1" applyAlignment="1" applyProtection="1">
      <alignment horizontal="center" vertical="center"/>
      <protection locked="0"/>
    </xf>
    <xf numFmtId="164" fontId="39" fillId="3" borderId="27" xfId="0" applyNumberFormat="1" applyFont="1" applyFill="1" applyBorder="1" applyAlignment="1" applyProtection="1">
      <alignment horizontal="center" vertical="center"/>
      <protection locked="0"/>
    </xf>
    <xf numFmtId="164" fontId="39" fillId="6" borderId="28" xfId="0" applyNumberFormat="1" applyFont="1" applyFill="1" applyBorder="1" applyAlignment="1" applyProtection="1">
      <alignment horizontal="center" vertical="center"/>
      <protection locked="0"/>
    </xf>
    <xf numFmtId="164" fontId="39" fillId="6" borderId="29" xfId="0" applyNumberFormat="1" applyFont="1" applyFill="1" applyBorder="1" applyAlignment="1" applyProtection="1">
      <alignment horizontal="center" vertical="center"/>
      <protection locked="0"/>
    </xf>
    <xf numFmtId="164" fontId="39" fillId="3" borderId="29" xfId="0" applyNumberFormat="1" applyFont="1" applyFill="1" applyBorder="1" applyAlignment="1" applyProtection="1">
      <alignment horizontal="center" vertical="center"/>
      <protection locked="0"/>
    </xf>
    <xf numFmtId="164" fontId="39" fillId="3" borderId="30" xfId="0" applyNumberFormat="1" applyFont="1" applyFill="1" applyBorder="1" applyAlignment="1" applyProtection="1">
      <alignment horizontal="center" vertical="center"/>
      <protection locked="0"/>
    </xf>
    <xf numFmtId="164" fontId="39" fillId="0" borderId="31" xfId="0" applyNumberFormat="1" applyFont="1" applyFill="1" applyBorder="1" applyAlignment="1" applyProtection="1">
      <alignment horizontal="center" vertical="center"/>
      <protection locked="0"/>
    </xf>
    <xf numFmtId="164" fontId="39" fillId="6" borderId="25" xfId="0" applyNumberFormat="1" applyFont="1" applyFill="1" applyBorder="1" applyAlignment="1" applyProtection="1">
      <alignment horizontal="center" vertical="center"/>
      <protection locked="0"/>
    </xf>
    <xf numFmtId="0" fontId="19" fillId="0" borderId="42"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19" fillId="0" borderId="59" xfId="0" applyFont="1" applyFill="1" applyBorder="1" applyAlignment="1" applyProtection="1">
      <alignment horizontal="center" vertical="center"/>
      <protection locked="0"/>
    </xf>
    <xf numFmtId="0" fontId="19" fillId="0" borderId="48" xfId="0" applyFont="1" applyFill="1" applyBorder="1" applyAlignment="1" applyProtection="1">
      <alignment horizontal="center" vertical="center"/>
      <protection locked="0"/>
    </xf>
    <xf numFmtId="0" fontId="19" fillId="0" borderId="46" xfId="0" applyFont="1" applyFill="1" applyBorder="1" applyAlignment="1" applyProtection="1">
      <alignment horizontal="center" vertical="center"/>
      <protection locked="0"/>
    </xf>
    <xf numFmtId="0" fontId="20" fillId="4" borderId="84" xfId="1" applyFont="1" applyFill="1" applyBorder="1" applyAlignment="1" applyProtection="1">
      <alignment horizontal="center" vertical="center"/>
      <protection hidden="1"/>
    </xf>
    <xf numFmtId="0" fontId="16" fillId="0" borderId="0" xfId="0" applyFont="1" applyAlignment="1">
      <alignment vertical="center"/>
    </xf>
    <xf numFmtId="0" fontId="14" fillId="0" borderId="0" xfId="0" applyFont="1" applyAlignment="1">
      <alignment vertical="center"/>
    </xf>
    <xf numFmtId="0" fontId="16" fillId="0" borderId="0" xfId="0" applyFont="1" applyAlignment="1">
      <alignment horizontal="center" vertical="center"/>
    </xf>
    <xf numFmtId="0" fontId="43" fillId="0" borderId="0" xfId="0" applyFont="1" applyFill="1" applyAlignment="1" applyProtection="1">
      <alignment vertical="center"/>
      <protection locked="0"/>
    </xf>
    <xf numFmtId="49" fontId="46" fillId="0" borderId="23" xfId="0" applyNumberFormat="1" applyFont="1" applyBorder="1" applyAlignment="1">
      <alignment vertical="center" shrinkToFit="1"/>
    </xf>
    <xf numFmtId="49" fontId="46" fillId="0" borderId="58" xfId="0" applyNumberFormat="1" applyFont="1" applyBorder="1" applyAlignment="1">
      <alignment vertical="center" shrinkToFit="1"/>
    </xf>
    <xf numFmtId="49" fontId="46" fillId="0" borderId="98" xfId="0" applyNumberFormat="1" applyFont="1" applyBorder="1" applyAlignment="1">
      <alignment vertical="center" shrinkToFit="1"/>
    </xf>
    <xf numFmtId="167" fontId="46" fillId="0" borderId="7" xfId="0" applyNumberFormat="1" applyFont="1" applyBorder="1" applyAlignment="1" applyProtection="1">
      <alignment horizontal="center" vertical="center"/>
      <protection locked="0"/>
    </xf>
    <xf numFmtId="167" fontId="46" fillId="0" borderId="8" xfId="0" applyNumberFormat="1" applyFont="1" applyBorder="1" applyAlignment="1" applyProtection="1">
      <alignment horizontal="center" vertical="center"/>
      <protection locked="0"/>
    </xf>
    <xf numFmtId="167" fontId="46" fillId="0" borderId="16" xfId="0" applyNumberFormat="1" applyFont="1" applyBorder="1" applyAlignment="1" applyProtection="1">
      <alignment horizontal="center" vertical="center"/>
      <protection locked="0"/>
    </xf>
    <xf numFmtId="167" fontId="46" fillId="0" borderId="17" xfId="0" applyNumberFormat="1" applyFont="1" applyBorder="1" applyAlignment="1" applyProtection="1">
      <alignment horizontal="center" vertical="center"/>
      <protection locked="0"/>
    </xf>
    <xf numFmtId="167" fontId="47" fillId="0" borderId="99" xfId="0" applyNumberFormat="1" applyFont="1" applyBorder="1" applyAlignment="1" applyProtection="1">
      <alignment horizontal="center" vertical="center"/>
      <protection locked="0"/>
    </xf>
    <xf numFmtId="167" fontId="47" fillId="0" borderId="73" xfId="0" applyNumberFormat="1" applyFont="1" applyBorder="1" applyAlignment="1" applyProtection="1">
      <alignment horizontal="center" vertical="center"/>
      <protection locked="0"/>
    </xf>
    <xf numFmtId="167" fontId="47" fillId="0" borderId="100" xfId="0" applyNumberFormat="1" applyFont="1" applyBorder="1" applyAlignment="1" applyProtection="1">
      <alignment horizontal="center" vertical="center"/>
      <protection locked="0"/>
    </xf>
    <xf numFmtId="167" fontId="47" fillId="0" borderId="82" xfId="0" applyNumberFormat="1" applyFont="1" applyBorder="1" applyAlignment="1" applyProtection="1">
      <alignment horizontal="center" vertical="center"/>
      <protection locked="0"/>
    </xf>
    <xf numFmtId="167" fontId="47" fillId="0" borderId="101" xfId="0" applyNumberFormat="1" applyFont="1" applyBorder="1" applyAlignment="1" applyProtection="1">
      <alignment horizontal="center" vertical="center"/>
      <protection locked="0"/>
    </xf>
    <xf numFmtId="167" fontId="47" fillId="0" borderId="102" xfId="0" applyNumberFormat="1" applyFont="1" applyBorder="1" applyAlignment="1" applyProtection="1">
      <alignment horizontal="center" vertical="center"/>
      <protection locked="0"/>
    </xf>
    <xf numFmtId="167" fontId="46" fillId="0" borderId="99" xfId="0" applyNumberFormat="1" applyFont="1" applyBorder="1" applyAlignment="1" applyProtection="1">
      <alignment horizontal="center" vertical="center"/>
      <protection locked="0"/>
    </xf>
    <xf numFmtId="167" fontId="46" fillId="0" borderId="100" xfId="0" applyNumberFormat="1" applyFont="1" applyBorder="1" applyAlignment="1" applyProtection="1">
      <alignment horizontal="center" vertical="center"/>
      <protection locked="0"/>
    </xf>
    <xf numFmtId="167" fontId="46" fillId="0" borderId="101" xfId="0" applyNumberFormat="1" applyFont="1" applyBorder="1" applyAlignment="1" applyProtection="1">
      <alignment horizontal="center" vertical="center"/>
      <protection locked="0"/>
    </xf>
    <xf numFmtId="167" fontId="48" fillId="0" borderId="103" xfId="0" applyNumberFormat="1" applyFont="1" applyBorder="1" applyAlignment="1" applyProtection="1">
      <alignment horizontal="center" vertical="center"/>
      <protection locked="0"/>
    </xf>
    <xf numFmtId="167" fontId="48" fillId="0" borderId="104" xfId="0" applyNumberFormat="1" applyFont="1" applyBorder="1" applyAlignment="1" applyProtection="1">
      <alignment horizontal="center" vertical="center"/>
      <protection locked="0"/>
    </xf>
    <xf numFmtId="167" fontId="48" fillId="0" borderId="100" xfId="0" applyNumberFormat="1" applyFont="1" applyBorder="1" applyAlignment="1" applyProtection="1">
      <alignment horizontal="center" vertical="center"/>
      <protection locked="0"/>
    </xf>
    <xf numFmtId="167" fontId="48" fillId="0" borderId="105" xfId="0" applyNumberFormat="1" applyFont="1" applyBorder="1" applyAlignment="1" applyProtection="1">
      <alignment horizontal="center" vertical="center"/>
      <protection locked="0"/>
    </xf>
    <xf numFmtId="49" fontId="48" fillId="0" borderId="82" xfId="0" applyNumberFormat="1" applyFont="1" applyBorder="1" applyAlignment="1" applyProtection="1">
      <alignment horizontal="left" vertical="center" shrinkToFit="1"/>
      <protection locked="0"/>
    </xf>
    <xf numFmtId="49" fontId="48" fillId="0" borderId="74" xfId="0" applyNumberFormat="1" applyFont="1" applyBorder="1" applyAlignment="1" applyProtection="1">
      <alignment horizontal="left" vertical="center" shrinkToFit="1"/>
      <protection locked="0"/>
    </xf>
    <xf numFmtId="167" fontId="48" fillId="0" borderId="74" xfId="0" applyNumberFormat="1" applyFont="1" applyBorder="1" applyAlignment="1" applyProtection="1">
      <alignment horizontal="center" vertical="center"/>
      <protection locked="0"/>
    </xf>
    <xf numFmtId="167" fontId="48" fillId="0" borderId="82" xfId="0" applyNumberFormat="1" applyFont="1" applyBorder="1" applyAlignment="1" applyProtection="1">
      <alignment horizontal="center" vertical="center"/>
      <protection locked="0"/>
    </xf>
    <xf numFmtId="0" fontId="13" fillId="3" borderId="0" xfId="0" applyFont="1" applyFill="1" applyAlignment="1" applyProtection="1">
      <alignment horizontal="center" vertical="center"/>
      <protection locked="0" hidden="1"/>
    </xf>
    <xf numFmtId="0" fontId="45" fillId="7" borderId="86" xfId="1" applyFont="1" applyFill="1" applyBorder="1" applyAlignment="1" applyProtection="1">
      <alignment horizontal="center" vertical="center"/>
      <protection hidden="1"/>
    </xf>
    <xf numFmtId="0" fontId="45" fillId="7" borderId="87" xfId="1" applyFont="1" applyFill="1" applyBorder="1" applyAlignment="1" applyProtection="1">
      <alignment horizontal="center" vertical="center"/>
      <protection hidden="1"/>
    </xf>
    <xf numFmtId="0" fontId="45" fillId="7" borderId="88" xfId="1" applyFont="1" applyFill="1" applyBorder="1" applyAlignment="1" applyProtection="1">
      <alignment horizontal="center" vertical="center"/>
      <protection hidden="1"/>
    </xf>
    <xf numFmtId="0" fontId="45" fillId="7" borderId="89" xfId="1" applyFont="1" applyFill="1" applyBorder="1" applyAlignment="1" applyProtection="1">
      <alignment horizontal="center" vertical="center"/>
      <protection hidden="1"/>
    </xf>
    <xf numFmtId="0" fontId="45" fillId="7" borderId="90" xfId="1" applyFont="1" applyFill="1" applyBorder="1" applyAlignment="1" applyProtection="1">
      <alignment horizontal="center" vertical="center"/>
      <protection hidden="1"/>
    </xf>
    <xf numFmtId="0" fontId="45" fillId="7" borderId="91" xfId="1" applyFont="1" applyFill="1" applyBorder="1" applyAlignment="1" applyProtection="1">
      <alignment horizontal="center" vertical="center"/>
      <protection hidden="1"/>
    </xf>
    <xf numFmtId="0" fontId="28" fillId="10" borderId="0" xfId="1" applyFont="1" applyFill="1" applyAlignment="1" applyProtection="1">
      <alignment horizontal="center" vertical="center"/>
      <protection hidden="1"/>
    </xf>
    <xf numFmtId="0" fontId="6" fillId="10" borderId="0" xfId="1" applyFont="1" applyFill="1" applyAlignment="1" applyProtection="1">
      <alignment horizontal="center" vertical="center"/>
      <protection hidden="1"/>
    </xf>
    <xf numFmtId="0" fontId="8" fillId="4" borderId="0" xfId="0" quotePrefix="1" applyFont="1" applyFill="1" applyAlignment="1" applyProtection="1">
      <alignment horizontal="right"/>
      <protection hidden="1"/>
    </xf>
    <xf numFmtId="0" fontId="8" fillId="4" borderId="0" xfId="0" applyFont="1" applyFill="1" applyAlignment="1" applyProtection="1">
      <alignment horizontal="left"/>
      <protection hidden="1"/>
    </xf>
    <xf numFmtId="0" fontId="7" fillId="7" borderId="5" xfId="1" quotePrefix="1" applyFont="1" applyFill="1" applyBorder="1" applyAlignment="1" applyProtection="1">
      <alignment horizontal="center"/>
      <protection hidden="1"/>
    </xf>
    <xf numFmtId="0" fontId="7" fillId="7" borderId="4" xfId="1" applyFont="1" applyFill="1" applyBorder="1" applyAlignment="1" applyProtection="1">
      <alignment horizontal="center"/>
      <protection hidden="1"/>
    </xf>
    <xf numFmtId="0" fontId="9" fillId="4" borderId="0" xfId="0" applyFont="1" applyFill="1" applyAlignment="1" applyProtection="1">
      <alignment horizontal="center"/>
    </xf>
    <xf numFmtId="0" fontId="44" fillId="7" borderId="5" xfId="1" quotePrefix="1" applyFont="1" applyFill="1" applyBorder="1" applyAlignment="1" applyProtection="1">
      <alignment horizontal="center"/>
      <protection hidden="1"/>
    </xf>
    <xf numFmtId="0" fontId="44" fillId="7" borderId="85" xfId="1" quotePrefix="1" applyFont="1" applyFill="1" applyBorder="1" applyAlignment="1" applyProtection="1">
      <alignment horizontal="center"/>
      <protection hidden="1"/>
    </xf>
    <xf numFmtId="0" fontId="44" fillId="7" borderId="4" xfId="1" quotePrefix="1" applyFont="1" applyFill="1" applyBorder="1" applyAlignment="1" applyProtection="1">
      <alignment horizontal="center"/>
      <protection hidden="1"/>
    </xf>
    <xf numFmtId="0" fontId="6" fillId="3" borderId="0" xfId="0" quotePrefix="1" applyFont="1" applyFill="1" applyAlignment="1" applyProtection="1">
      <alignment horizontal="left" wrapText="1"/>
      <protection hidden="1"/>
    </xf>
    <xf numFmtId="0" fontId="6" fillId="3" borderId="0" xfId="0" quotePrefix="1" applyFont="1" applyFill="1" applyAlignment="1" applyProtection="1">
      <alignment horizontal="left"/>
      <protection hidden="1"/>
    </xf>
    <xf numFmtId="0" fontId="11" fillId="8" borderId="0" xfId="1" applyFont="1" applyFill="1" applyAlignment="1" applyProtection="1">
      <alignment horizontal="center"/>
      <protection hidden="1"/>
    </xf>
    <xf numFmtId="0" fontId="24" fillId="3" borderId="0" xfId="0" quotePrefix="1" applyFont="1" applyFill="1" applyAlignment="1" applyProtection="1">
      <alignment horizontal="left" wrapText="1"/>
      <protection hidden="1"/>
    </xf>
    <xf numFmtId="0" fontId="24" fillId="3" borderId="0" xfId="0" applyFont="1" applyFill="1" applyAlignment="1" applyProtection="1">
      <alignment horizontal="left" wrapText="1"/>
      <protection hidden="1"/>
    </xf>
    <xf numFmtId="0" fontId="6" fillId="3" borderId="0" xfId="0" applyFont="1" applyFill="1" applyAlignment="1" applyProtection="1">
      <alignment horizontal="left" wrapText="1"/>
      <protection hidden="1"/>
    </xf>
    <xf numFmtId="0" fontId="16" fillId="0" borderId="1" xfId="0" applyFont="1" applyBorder="1" applyAlignment="1">
      <alignment horizontal="center"/>
    </xf>
    <xf numFmtId="0" fontId="23" fillId="0" borderId="0" xfId="0" applyFont="1" applyAlignment="1">
      <alignment horizontal="center" vertical="center"/>
    </xf>
    <xf numFmtId="0" fontId="2" fillId="11" borderId="0" xfId="0" applyFont="1" applyFill="1" applyAlignment="1" applyProtection="1">
      <alignment horizontal="center" vertical="center"/>
      <protection hidden="1"/>
    </xf>
    <xf numFmtId="0" fontId="5" fillId="8" borderId="92" xfId="1" applyFont="1" applyFill="1" applyBorder="1" applyAlignment="1" applyProtection="1">
      <alignment horizontal="center" vertical="center"/>
      <protection hidden="1"/>
    </xf>
    <xf numFmtId="0" fontId="5" fillId="8" borderId="0" xfId="1"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0" fontId="2" fillId="2" borderId="85" xfId="0" applyFont="1" applyFill="1" applyBorder="1" applyAlignment="1" applyProtection="1">
      <alignment horizontal="center" vertical="center"/>
      <protection hidden="1"/>
    </xf>
    <xf numFmtId="0" fontId="2" fillId="2" borderId="4" xfId="0" applyFont="1" applyFill="1" applyBorder="1" applyAlignment="1" applyProtection="1">
      <alignment horizontal="center" vertical="center"/>
      <protection hidden="1"/>
    </xf>
    <xf numFmtId="0" fontId="14" fillId="9" borderId="0" xfId="0" applyFont="1" applyFill="1" applyAlignment="1" applyProtection="1">
      <alignment horizontal="center" vertical="center"/>
      <protection hidden="1"/>
    </xf>
    <xf numFmtId="1" fontId="20" fillId="0" borderId="90" xfId="0" applyNumberFormat="1" applyFont="1" applyFill="1" applyBorder="1" applyAlignment="1" applyProtection="1">
      <alignment horizontal="center" vertical="center"/>
      <protection hidden="1"/>
    </xf>
    <xf numFmtId="0" fontId="1" fillId="3" borderId="91" xfId="0" applyFont="1" applyFill="1" applyBorder="1" applyAlignment="1" applyProtection="1">
      <alignment horizontal="center" vertical="center"/>
      <protection hidden="1"/>
    </xf>
    <xf numFmtId="0" fontId="14" fillId="5" borderId="94" xfId="0" applyFont="1" applyFill="1" applyBorder="1" applyAlignment="1" applyProtection="1">
      <alignment horizontal="center" vertical="center"/>
      <protection hidden="1"/>
    </xf>
    <xf numFmtId="0" fontId="14" fillId="5" borderId="95" xfId="0" applyFont="1" applyFill="1" applyBorder="1" applyAlignment="1" applyProtection="1">
      <alignment horizontal="center" vertical="center"/>
      <protection hidden="1"/>
    </xf>
    <xf numFmtId="0" fontId="14" fillId="5" borderId="96" xfId="0" applyFont="1" applyFill="1" applyBorder="1" applyAlignment="1" applyProtection="1">
      <alignment horizontal="center" vertical="center"/>
      <protection hidden="1"/>
    </xf>
    <xf numFmtId="0" fontId="14" fillId="5" borderId="97" xfId="0" applyFont="1" applyFill="1" applyBorder="1" applyAlignment="1" applyProtection="1">
      <alignment horizontal="center" vertical="center"/>
      <protection hidden="1"/>
    </xf>
    <xf numFmtId="0" fontId="15" fillId="0" borderId="66" xfId="0" applyFont="1" applyBorder="1" applyAlignment="1" applyProtection="1">
      <alignment horizontal="center" vertical="center"/>
      <protection hidden="1"/>
    </xf>
    <xf numFmtId="0" fontId="15" fillId="0" borderId="60" xfId="0" applyFont="1" applyBorder="1" applyAlignment="1" applyProtection="1">
      <alignment horizontal="center" vertical="center"/>
      <protection hidden="1"/>
    </xf>
    <xf numFmtId="0" fontId="15" fillId="0" borderId="93" xfId="0" applyFont="1" applyBorder="1" applyAlignment="1" applyProtection="1">
      <alignment horizontal="center" vertical="center"/>
      <protection hidden="1"/>
    </xf>
    <xf numFmtId="0" fontId="14" fillId="5" borderId="66" xfId="0" applyFont="1" applyFill="1" applyBorder="1" applyAlignment="1" applyProtection="1">
      <alignment horizontal="center" vertical="center"/>
      <protection hidden="1"/>
    </xf>
    <xf numFmtId="0" fontId="14" fillId="5" borderId="93" xfId="0" applyFont="1" applyFill="1" applyBorder="1" applyAlignment="1" applyProtection="1">
      <alignment horizontal="center" vertical="center"/>
      <protection hidden="1"/>
    </xf>
    <xf numFmtId="49" fontId="20" fillId="0" borderId="90" xfId="0" applyNumberFormat="1" applyFont="1" applyFill="1" applyBorder="1" applyAlignment="1" applyProtection="1">
      <alignment horizontal="center" vertical="center"/>
      <protection hidden="1"/>
    </xf>
    <xf numFmtId="0" fontId="13" fillId="3" borderId="0" xfId="0" applyFont="1" applyFill="1" applyBorder="1" applyAlignment="1" applyProtection="1">
      <alignment horizontal="left" vertical="center"/>
      <protection hidden="1"/>
    </xf>
    <xf numFmtId="0" fontId="13" fillId="3" borderId="0" xfId="0" applyFont="1" applyFill="1" applyAlignment="1" applyProtection="1">
      <alignment horizontal="left" vertical="center"/>
      <protection hidden="1"/>
    </xf>
    <xf numFmtId="165" fontId="13" fillId="3" borderId="0" xfId="0" applyNumberFormat="1" applyFont="1" applyFill="1" applyBorder="1" applyAlignment="1" applyProtection="1">
      <alignment horizontal="left" vertical="center"/>
      <protection hidden="1"/>
    </xf>
    <xf numFmtId="0" fontId="42"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40" fillId="0" borderId="1" xfId="0" applyFont="1" applyBorder="1" applyAlignment="1" applyProtection="1">
      <alignment horizontal="center" vertical="center"/>
      <protection hidden="1"/>
    </xf>
    <xf numFmtId="0" fontId="30" fillId="0" borderId="0" xfId="0" applyFont="1" applyAlignment="1" applyProtection="1">
      <alignment horizontal="center" vertical="center"/>
      <protection hidden="1"/>
    </xf>
    <xf numFmtId="0" fontId="30" fillId="0" borderId="1" xfId="0" applyFont="1" applyBorder="1" applyAlignment="1" applyProtection="1">
      <alignment horizontal="center" vertical="center"/>
      <protection hidden="1"/>
    </xf>
    <xf numFmtId="0" fontId="40" fillId="0" borderId="5" xfId="0" applyFont="1" applyBorder="1" applyAlignment="1" applyProtection="1">
      <alignment horizontal="center" vertical="center"/>
      <protection hidden="1"/>
    </xf>
    <xf numFmtId="0" fontId="33" fillId="0" borderId="0" xfId="0" applyFont="1" applyAlignment="1" applyProtection="1">
      <alignment horizontal="center" vertical="center"/>
      <protection hidden="1"/>
    </xf>
    <xf numFmtId="0" fontId="32" fillId="9" borderId="0" xfId="0" applyFont="1" applyFill="1" applyAlignment="1" applyProtection="1">
      <alignment horizontal="center" vertical="center"/>
      <protection hidden="1"/>
    </xf>
    <xf numFmtId="0" fontId="38" fillId="0" borderId="66" xfId="0" applyFont="1" applyBorder="1" applyAlignment="1" applyProtection="1">
      <alignment horizontal="center" vertical="center"/>
      <protection hidden="1"/>
    </xf>
    <xf numFmtId="0" fontId="38" fillId="0" borderId="60" xfId="0" applyFont="1" applyBorder="1" applyAlignment="1" applyProtection="1">
      <alignment horizontal="center" vertical="center"/>
      <protection hidden="1"/>
    </xf>
    <xf numFmtId="0" fontId="38" fillId="0" borderId="93" xfId="0" applyFont="1" applyBorder="1" applyAlignment="1" applyProtection="1">
      <alignment horizontal="center" vertical="center"/>
      <protection hidden="1"/>
    </xf>
    <xf numFmtId="0" fontId="20" fillId="0" borderId="90" xfId="0" applyNumberFormat="1" applyFont="1" applyFill="1" applyBorder="1" applyAlignment="1" applyProtection="1">
      <alignment horizontal="center" vertical="center"/>
      <protection hidden="1"/>
    </xf>
    <xf numFmtId="0" fontId="19" fillId="4" borderId="75" xfId="0" applyFont="1" applyFill="1" applyBorder="1" applyAlignment="1" applyProtection="1">
      <alignment horizontal="center" vertical="center"/>
      <protection hidden="1"/>
    </xf>
  </cellXfs>
  <cellStyles count="2">
    <cellStyle name="Hyperlink" xfId="1" builtinId="8"/>
    <cellStyle name="Normal" xfId="0" builtinId="0"/>
  </cellStyles>
  <dxfs count="63">
    <dxf>
      <font>
        <b/>
        <i val="0"/>
        <condense val="0"/>
        <extend val="0"/>
        <color indexed="10"/>
      </font>
      <fill>
        <patternFill>
          <bgColor indexed="11"/>
        </patternFill>
      </fill>
    </dxf>
    <dxf>
      <font>
        <b/>
        <i val="0"/>
        <condense val="0"/>
        <extend val="0"/>
        <color indexed="10"/>
      </font>
      <fill>
        <patternFill>
          <bgColor indexed="34"/>
        </patternFill>
      </fill>
    </dxf>
    <dxf>
      <font>
        <b/>
        <i val="0"/>
        <condense val="0"/>
        <extend val="0"/>
        <color indexed="10"/>
      </font>
      <fill>
        <patternFill>
          <bgColor indexed="11"/>
        </patternFill>
      </fill>
    </dxf>
    <dxf>
      <font>
        <b/>
        <i val="0"/>
        <condense val="0"/>
        <extend val="0"/>
        <color indexed="10"/>
      </font>
      <fill>
        <patternFill>
          <bgColor indexed="34"/>
        </patternFill>
      </fill>
    </dxf>
    <dxf>
      <font>
        <b/>
        <i val="0"/>
        <condense val="0"/>
        <extend val="0"/>
        <color indexed="10"/>
      </font>
      <fill>
        <patternFill>
          <bgColor indexed="13"/>
        </patternFill>
      </fill>
    </dxf>
    <dxf>
      <font>
        <b/>
        <i val="0"/>
        <condense val="0"/>
        <extend val="0"/>
        <color indexed="10"/>
      </font>
      <fill>
        <patternFill>
          <bgColor indexed="11"/>
        </patternFill>
      </fill>
    </dxf>
    <dxf>
      <font>
        <b/>
        <i val="0"/>
        <condense val="0"/>
        <extend val="0"/>
        <color indexed="10"/>
      </font>
      <fill>
        <patternFill>
          <bgColor indexed="47"/>
        </patternFill>
      </fill>
    </dxf>
    <dxf>
      <font>
        <b/>
        <i val="0"/>
        <condense val="0"/>
        <extend val="0"/>
        <color indexed="10"/>
      </font>
      <fill>
        <patternFill>
          <bgColor indexed="13"/>
        </patternFill>
      </fill>
    </dxf>
    <dxf>
      <font>
        <b/>
        <i val="0"/>
        <condense val="0"/>
        <extend val="0"/>
        <color indexed="10"/>
      </font>
      <fill>
        <patternFill>
          <bgColor indexed="11"/>
        </patternFill>
      </fill>
    </dxf>
    <dxf>
      <font>
        <b/>
        <i val="0"/>
        <condense val="0"/>
        <extend val="0"/>
        <color indexed="10"/>
      </font>
      <fill>
        <patternFill>
          <bgColor indexed="34"/>
        </patternFill>
      </fill>
    </dxf>
    <dxf>
      <font>
        <b/>
        <i val="0"/>
        <condense val="0"/>
        <extend val="0"/>
        <color indexed="10"/>
      </font>
      <fill>
        <patternFill>
          <bgColor indexed="11"/>
        </patternFill>
      </fill>
    </dxf>
    <dxf>
      <font>
        <b/>
        <i val="0"/>
        <condense val="0"/>
        <extend val="0"/>
        <color indexed="10"/>
      </font>
      <fill>
        <patternFill>
          <bgColor indexed="34"/>
        </patternFill>
      </fill>
    </dxf>
    <dxf>
      <font>
        <b/>
        <i val="0"/>
        <condense val="0"/>
        <extend val="0"/>
        <color indexed="10"/>
      </font>
      <fill>
        <patternFill>
          <bgColor indexed="13"/>
        </patternFill>
      </fill>
    </dxf>
    <dxf>
      <font>
        <b/>
        <i val="0"/>
        <condense val="0"/>
        <extend val="0"/>
        <color indexed="10"/>
      </font>
      <fill>
        <patternFill>
          <bgColor indexed="11"/>
        </patternFill>
      </fill>
    </dxf>
    <dxf>
      <font>
        <b/>
        <i val="0"/>
        <condense val="0"/>
        <extend val="0"/>
        <color indexed="10"/>
      </font>
      <fill>
        <patternFill>
          <bgColor indexed="47"/>
        </patternFill>
      </fill>
    </dxf>
    <dxf>
      <font>
        <b/>
        <i val="0"/>
        <condense val="0"/>
        <extend val="0"/>
        <color indexed="10"/>
      </font>
      <fill>
        <patternFill>
          <bgColor indexed="13"/>
        </patternFill>
      </fill>
    </dxf>
    <dxf>
      <font>
        <b/>
        <i val="0"/>
        <condense val="0"/>
        <extend val="0"/>
        <color indexed="10"/>
      </font>
      <fill>
        <patternFill>
          <bgColor indexed="11"/>
        </patternFill>
      </fill>
    </dxf>
    <dxf>
      <font>
        <b/>
        <i val="0"/>
        <condense val="0"/>
        <extend val="0"/>
        <color indexed="10"/>
      </font>
      <fill>
        <patternFill>
          <bgColor indexed="34"/>
        </patternFill>
      </fill>
    </dxf>
    <dxf>
      <font>
        <b/>
        <i val="0"/>
        <condense val="0"/>
        <extend val="0"/>
        <color indexed="10"/>
      </font>
      <fill>
        <patternFill>
          <bgColor indexed="11"/>
        </patternFill>
      </fill>
    </dxf>
    <dxf>
      <font>
        <b/>
        <i val="0"/>
        <condense val="0"/>
        <extend val="0"/>
        <color indexed="10"/>
      </font>
      <fill>
        <patternFill>
          <bgColor indexed="34"/>
        </patternFill>
      </fill>
    </dxf>
    <dxf>
      <font>
        <b/>
        <i val="0"/>
        <condense val="0"/>
        <extend val="0"/>
        <color indexed="10"/>
      </font>
      <fill>
        <patternFill>
          <bgColor indexed="13"/>
        </patternFill>
      </fill>
    </dxf>
    <dxf>
      <font>
        <b/>
        <i val="0"/>
        <condense val="0"/>
        <extend val="0"/>
        <color indexed="10"/>
      </font>
      <fill>
        <patternFill>
          <bgColor indexed="11"/>
        </patternFill>
      </fill>
    </dxf>
    <dxf>
      <font>
        <b/>
        <i val="0"/>
        <condense val="0"/>
        <extend val="0"/>
        <color indexed="10"/>
      </font>
      <fill>
        <patternFill>
          <bgColor indexed="47"/>
        </patternFill>
      </fill>
    </dxf>
    <dxf>
      <font>
        <b/>
        <i val="0"/>
        <condense val="0"/>
        <extend val="0"/>
        <color indexed="10"/>
      </font>
      <fill>
        <patternFill>
          <bgColor indexed="13"/>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
      <font>
        <b/>
        <i val="0"/>
        <strike val="0"/>
        <condense val="0"/>
        <extend val="0"/>
        <color indexed="10"/>
      </font>
      <fill>
        <patternFill patternType="solid">
          <bgColor indexed="13"/>
        </patternFill>
      </fill>
    </dxf>
    <dxf>
      <font>
        <b/>
        <i val="0"/>
        <condense val="0"/>
        <extend val="0"/>
        <color indexed="10"/>
      </font>
      <fill>
        <patternFill>
          <bgColor indexed="13"/>
        </patternFill>
      </fill>
    </dxf>
    <dxf>
      <font>
        <b/>
        <i val="0"/>
        <strike val="0"/>
        <condense val="0"/>
        <extend val="0"/>
        <color indexed="1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257175</xdr:colOff>
      <xdr:row>0</xdr:row>
      <xdr:rowOff>0</xdr:rowOff>
    </xdr:to>
    <xdr:sp macro="" textlink="">
      <xdr:nvSpPr>
        <xdr:cNvPr id="13321" name="Text Box 9"/>
        <xdr:cNvSpPr txBox="1">
          <a:spLocks noChangeArrowheads="1"/>
        </xdr:cNvSpPr>
      </xdr:nvSpPr>
      <xdr:spPr bwMode="auto">
        <a:xfrm>
          <a:off x="0" y="0"/>
          <a:ext cx="1457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en-US" sz="1200" b="0" i="0" u="none" strike="noStrike" baseline="0">
              <a:solidFill>
                <a:srgbClr val="000000"/>
              </a:solidFill>
              <a:latin typeface="VNI-Maria"/>
            </a:rPr>
            <a:t>Tröôøng THPT Baùn Coâng</a:t>
          </a:r>
        </a:p>
        <a:p>
          <a:pPr algn="ctr" rtl="0">
            <a:defRPr sz="1000"/>
          </a:pPr>
          <a:r>
            <a:rPr lang="en-US" sz="1200" b="0" i="0" u="sng" strike="noStrike" baseline="0">
              <a:solidFill>
                <a:srgbClr val="000000"/>
              </a:solidFill>
              <a:latin typeface="VNI-Maria"/>
            </a:rPr>
            <a:t>Traàn Höng Ñaïo</a:t>
          </a:r>
        </a:p>
      </xdr:txBody>
    </xdr:sp>
    <xdr:clientData/>
  </xdr:twoCellAnchor>
  <xdr:twoCellAnchor>
    <xdr:from>
      <xdr:col>0</xdr:col>
      <xdr:colOff>180975</xdr:colOff>
      <xdr:row>0</xdr:row>
      <xdr:rowOff>0</xdr:rowOff>
    </xdr:from>
    <xdr:to>
      <xdr:col>3</xdr:col>
      <xdr:colOff>161925</xdr:colOff>
      <xdr:row>0</xdr:row>
      <xdr:rowOff>0</xdr:rowOff>
    </xdr:to>
    <xdr:sp macro="" textlink="">
      <xdr:nvSpPr>
        <xdr:cNvPr id="13322" name="Text Box 10"/>
        <xdr:cNvSpPr txBox="1">
          <a:spLocks noChangeArrowheads="1"/>
        </xdr:cNvSpPr>
      </xdr:nvSpPr>
      <xdr:spPr bwMode="auto">
        <a:xfrm>
          <a:off x="180975" y="0"/>
          <a:ext cx="1685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US" sz="1200" b="0" i="0" u="none" strike="noStrike" baseline="0">
              <a:solidFill>
                <a:srgbClr val="000000"/>
              </a:solidFill>
              <a:latin typeface="VNI-Maria"/>
            </a:rPr>
            <a:t>Tröôøng THPT Baùn Coâng</a:t>
          </a:r>
        </a:p>
        <a:p>
          <a:pPr algn="ctr" rtl="0">
            <a:defRPr sz="1000"/>
          </a:pPr>
          <a:r>
            <a:rPr lang="en-US" sz="1200" b="0" i="0" u="sng" strike="noStrike" baseline="0">
              <a:solidFill>
                <a:srgbClr val="000000"/>
              </a:solidFill>
              <a:latin typeface="VNI-Maria"/>
            </a:rPr>
            <a:t>Traàn Höng Ñaïo</a:t>
          </a:r>
        </a:p>
      </xdr:txBody>
    </xdr:sp>
    <xdr:clientData/>
  </xdr:twoCellAnchor>
  <xdr:twoCellAnchor>
    <xdr:from>
      <xdr:col>0</xdr:col>
      <xdr:colOff>180975</xdr:colOff>
      <xdr:row>0</xdr:row>
      <xdr:rowOff>0</xdr:rowOff>
    </xdr:from>
    <xdr:to>
      <xdr:col>3</xdr:col>
      <xdr:colOff>161925</xdr:colOff>
      <xdr:row>0</xdr:row>
      <xdr:rowOff>0</xdr:rowOff>
    </xdr:to>
    <xdr:sp macro="" textlink="">
      <xdr:nvSpPr>
        <xdr:cNvPr id="13323" name="Text Box 11"/>
        <xdr:cNvSpPr txBox="1">
          <a:spLocks noChangeArrowheads="1"/>
        </xdr:cNvSpPr>
      </xdr:nvSpPr>
      <xdr:spPr bwMode="auto">
        <a:xfrm>
          <a:off x="180975" y="0"/>
          <a:ext cx="1685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US" sz="1200" b="0" i="0" u="none" strike="noStrike" baseline="0">
              <a:solidFill>
                <a:srgbClr val="000000"/>
              </a:solidFill>
              <a:latin typeface="VNI-Maria"/>
            </a:rPr>
            <a:t>Tröôøng THPT Baùn Coâng</a:t>
          </a:r>
        </a:p>
        <a:p>
          <a:pPr algn="ctr" rtl="0">
            <a:defRPr sz="1000"/>
          </a:pPr>
          <a:r>
            <a:rPr lang="en-US" sz="1200" b="0" i="0" u="sng" strike="noStrike" baseline="0">
              <a:solidFill>
                <a:srgbClr val="000000"/>
              </a:solidFill>
              <a:latin typeface="VNI-Maria"/>
            </a:rPr>
            <a:t>Traàn Höng Ñaïo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257175</xdr:colOff>
      <xdr:row>0</xdr:row>
      <xdr:rowOff>0</xdr:rowOff>
    </xdr:to>
    <xdr:sp macro="" textlink="">
      <xdr:nvSpPr>
        <xdr:cNvPr id="17409" name="Text Box 1"/>
        <xdr:cNvSpPr txBox="1">
          <a:spLocks noChangeArrowheads="1"/>
        </xdr:cNvSpPr>
      </xdr:nvSpPr>
      <xdr:spPr bwMode="auto">
        <a:xfrm>
          <a:off x="0" y="0"/>
          <a:ext cx="1457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US" sz="1200" b="0" i="0" u="none" strike="noStrike" baseline="0">
              <a:solidFill>
                <a:srgbClr val="000000"/>
              </a:solidFill>
              <a:latin typeface="VNI-Maria"/>
            </a:rPr>
            <a:t>Tröôøng THPT Baùn Coâng</a:t>
          </a:r>
        </a:p>
        <a:p>
          <a:pPr algn="ctr" rtl="0">
            <a:defRPr sz="1000"/>
          </a:pPr>
          <a:r>
            <a:rPr lang="en-US" sz="1200" b="0" i="0" u="sng" strike="noStrike" baseline="0">
              <a:solidFill>
                <a:srgbClr val="000000"/>
              </a:solidFill>
              <a:latin typeface="VNI-Maria"/>
            </a:rPr>
            <a:t>Traàn Höng Ñaïo</a:t>
          </a:r>
        </a:p>
      </xdr:txBody>
    </xdr:sp>
    <xdr:clientData/>
  </xdr:twoCellAnchor>
  <xdr:twoCellAnchor>
    <xdr:from>
      <xdr:col>0</xdr:col>
      <xdr:colOff>180975</xdr:colOff>
      <xdr:row>0</xdr:row>
      <xdr:rowOff>0</xdr:rowOff>
    </xdr:from>
    <xdr:to>
      <xdr:col>3</xdr:col>
      <xdr:colOff>161925</xdr:colOff>
      <xdr:row>0</xdr:row>
      <xdr:rowOff>0</xdr:rowOff>
    </xdr:to>
    <xdr:sp macro="" textlink="">
      <xdr:nvSpPr>
        <xdr:cNvPr id="17410" name="Text Box 2"/>
        <xdr:cNvSpPr txBox="1">
          <a:spLocks noChangeArrowheads="1"/>
        </xdr:cNvSpPr>
      </xdr:nvSpPr>
      <xdr:spPr bwMode="auto">
        <a:xfrm>
          <a:off x="180975" y="0"/>
          <a:ext cx="1685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US" sz="1200" b="0" i="0" u="none" strike="noStrike" baseline="0">
              <a:solidFill>
                <a:srgbClr val="000000"/>
              </a:solidFill>
              <a:latin typeface="VNI-Maria"/>
            </a:rPr>
            <a:t>Tröôøng THPT Baùn Coâng</a:t>
          </a:r>
        </a:p>
        <a:p>
          <a:pPr algn="ctr" rtl="0">
            <a:defRPr sz="1000"/>
          </a:pPr>
          <a:r>
            <a:rPr lang="en-US" sz="1200" b="0" i="0" u="sng" strike="noStrike" baseline="0">
              <a:solidFill>
                <a:srgbClr val="000000"/>
              </a:solidFill>
              <a:latin typeface="VNI-Maria"/>
            </a:rPr>
            <a:t>Traàn Höng Ñaïo</a:t>
          </a:r>
        </a:p>
      </xdr:txBody>
    </xdr:sp>
    <xdr:clientData/>
  </xdr:twoCellAnchor>
  <xdr:twoCellAnchor>
    <xdr:from>
      <xdr:col>0</xdr:col>
      <xdr:colOff>180975</xdr:colOff>
      <xdr:row>0</xdr:row>
      <xdr:rowOff>0</xdr:rowOff>
    </xdr:from>
    <xdr:to>
      <xdr:col>3</xdr:col>
      <xdr:colOff>161925</xdr:colOff>
      <xdr:row>0</xdr:row>
      <xdr:rowOff>0</xdr:rowOff>
    </xdr:to>
    <xdr:sp macro="" textlink="">
      <xdr:nvSpPr>
        <xdr:cNvPr id="17411" name="Text Box 3"/>
        <xdr:cNvSpPr txBox="1">
          <a:spLocks noChangeArrowheads="1"/>
        </xdr:cNvSpPr>
      </xdr:nvSpPr>
      <xdr:spPr bwMode="auto">
        <a:xfrm>
          <a:off x="180975" y="0"/>
          <a:ext cx="1685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US" sz="1200" b="0" i="0" u="none" strike="noStrike" baseline="0">
              <a:solidFill>
                <a:srgbClr val="000000"/>
              </a:solidFill>
              <a:latin typeface="VNI-Maria"/>
            </a:rPr>
            <a:t>Tröôøng THPT Baùn Coâng</a:t>
          </a:r>
        </a:p>
        <a:p>
          <a:pPr algn="ctr" rtl="0">
            <a:defRPr sz="1000"/>
          </a:pPr>
          <a:r>
            <a:rPr lang="en-US" sz="1200" b="0" i="0" u="sng" strike="noStrike" baseline="0">
              <a:solidFill>
                <a:srgbClr val="000000"/>
              </a:solidFill>
              <a:latin typeface="VNI-Maria"/>
            </a:rPr>
            <a:t>Traàn Höng Ñaïo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257175</xdr:colOff>
      <xdr:row>0</xdr:row>
      <xdr:rowOff>0</xdr:rowOff>
    </xdr:to>
    <xdr:sp macro="" textlink="">
      <xdr:nvSpPr>
        <xdr:cNvPr id="18433" name="Text Box 1"/>
        <xdr:cNvSpPr txBox="1">
          <a:spLocks noChangeArrowheads="1"/>
        </xdr:cNvSpPr>
      </xdr:nvSpPr>
      <xdr:spPr bwMode="auto">
        <a:xfrm>
          <a:off x="0" y="0"/>
          <a:ext cx="1457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US" sz="1200" b="0" i="0" u="none" strike="noStrike" baseline="0">
              <a:solidFill>
                <a:srgbClr val="000000"/>
              </a:solidFill>
              <a:latin typeface="VNI-Maria"/>
            </a:rPr>
            <a:t>Tröôøng THPT Baùn Coâng</a:t>
          </a:r>
        </a:p>
        <a:p>
          <a:pPr algn="ctr" rtl="0">
            <a:defRPr sz="1000"/>
          </a:pPr>
          <a:r>
            <a:rPr lang="en-US" sz="1200" b="0" i="0" u="sng" strike="noStrike" baseline="0">
              <a:solidFill>
                <a:srgbClr val="000000"/>
              </a:solidFill>
              <a:latin typeface="VNI-Maria"/>
            </a:rPr>
            <a:t>Traàn Höng Ñaïo</a:t>
          </a:r>
        </a:p>
      </xdr:txBody>
    </xdr:sp>
    <xdr:clientData/>
  </xdr:twoCellAnchor>
  <xdr:twoCellAnchor>
    <xdr:from>
      <xdr:col>0</xdr:col>
      <xdr:colOff>180975</xdr:colOff>
      <xdr:row>0</xdr:row>
      <xdr:rowOff>0</xdr:rowOff>
    </xdr:from>
    <xdr:to>
      <xdr:col>3</xdr:col>
      <xdr:colOff>161925</xdr:colOff>
      <xdr:row>0</xdr:row>
      <xdr:rowOff>0</xdr:rowOff>
    </xdr:to>
    <xdr:sp macro="" textlink="">
      <xdr:nvSpPr>
        <xdr:cNvPr id="18434" name="Text Box 2"/>
        <xdr:cNvSpPr txBox="1">
          <a:spLocks noChangeArrowheads="1"/>
        </xdr:cNvSpPr>
      </xdr:nvSpPr>
      <xdr:spPr bwMode="auto">
        <a:xfrm>
          <a:off x="180975" y="0"/>
          <a:ext cx="1685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US" sz="1200" b="0" i="0" u="none" strike="noStrike" baseline="0">
              <a:solidFill>
                <a:srgbClr val="000000"/>
              </a:solidFill>
              <a:latin typeface="VNI-Maria"/>
            </a:rPr>
            <a:t>Tröôøng THPT Baùn Coâng</a:t>
          </a:r>
        </a:p>
        <a:p>
          <a:pPr algn="ctr" rtl="0">
            <a:defRPr sz="1000"/>
          </a:pPr>
          <a:r>
            <a:rPr lang="en-US" sz="1200" b="0" i="0" u="sng" strike="noStrike" baseline="0">
              <a:solidFill>
                <a:srgbClr val="000000"/>
              </a:solidFill>
              <a:latin typeface="VNI-Maria"/>
            </a:rPr>
            <a:t>Traàn Höng Ñaïo</a:t>
          </a:r>
        </a:p>
      </xdr:txBody>
    </xdr:sp>
    <xdr:clientData/>
  </xdr:twoCellAnchor>
  <xdr:twoCellAnchor>
    <xdr:from>
      <xdr:col>0</xdr:col>
      <xdr:colOff>180975</xdr:colOff>
      <xdr:row>0</xdr:row>
      <xdr:rowOff>0</xdr:rowOff>
    </xdr:from>
    <xdr:to>
      <xdr:col>3</xdr:col>
      <xdr:colOff>161925</xdr:colOff>
      <xdr:row>0</xdr:row>
      <xdr:rowOff>0</xdr:rowOff>
    </xdr:to>
    <xdr:sp macro="" textlink="">
      <xdr:nvSpPr>
        <xdr:cNvPr id="18435" name="Text Box 3"/>
        <xdr:cNvSpPr txBox="1">
          <a:spLocks noChangeArrowheads="1"/>
        </xdr:cNvSpPr>
      </xdr:nvSpPr>
      <xdr:spPr bwMode="auto">
        <a:xfrm>
          <a:off x="180975" y="0"/>
          <a:ext cx="1685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US" sz="1200" b="0" i="0" u="none" strike="noStrike" baseline="0">
              <a:solidFill>
                <a:srgbClr val="000000"/>
              </a:solidFill>
              <a:latin typeface="VNI-Maria"/>
            </a:rPr>
            <a:t>Tröôøng THPT Baùn Coâng</a:t>
          </a:r>
        </a:p>
        <a:p>
          <a:pPr algn="ctr" rtl="0">
            <a:defRPr sz="1000"/>
          </a:pPr>
          <a:r>
            <a:rPr lang="en-US" sz="1200" b="0" i="0" u="sng" strike="noStrike" baseline="0">
              <a:solidFill>
                <a:srgbClr val="000000"/>
              </a:solidFill>
              <a:latin typeface="VNI-Maria"/>
            </a:rPr>
            <a:t>Traàn Höng Ñaïo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120" workbookViewId="0">
      <selection sqref="A1:B1"/>
    </sheetView>
  </sheetViews>
  <sheetFormatPr defaultRowHeight="15.75"/>
  <cols>
    <col min="1" max="2" width="20.140625" style="12" customWidth="1"/>
    <col min="3" max="5" width="12" style="12" customWidth="1"/>
    <col min="6" max="7" width="19.85546875" style="12" customWidth="1"/>
    <col min="8" max="16384" width="9.140625" style="12"/>
  </cols>
  <sheetData>
    <row r="1" spans="1:9">
      <c r="A1" s="271" t="s">
        <v>21</v>
      </c>
      <c r="B1" s="271"/>
      <c r="C1" s="11"/>
      <c r="D1" s="11"/>
      <c r="E1" s="11"/>
      <c r="F1" s="271" t="s">
        <v>30</v>
      </c>
      <c r="G1" s="271"/>
    </row>
    <row r="2" spans="1:9" ht="10.5" customHeight="1">
      <c r="A2" s="11"/>
      <c r="B2" s="11"/>
      <c r="C2" s="11"/>
      <c r="D2" s="11"/>
      <c r="E2" s="11"/>
      <c r="F2" s="11"/>
      <c r="G2" s="11"/>
    </row>
    <row r="3" spans="1:9" ht="22.5">
      <c r="A3" s="267" t="s">
        <v>12</v>
      </c>
      <c r="B3" s="267"/>
      <c r="C3" s="267"/>
      <c r="D3" s="267"/>
      <c r="E3" s="268" t="str">
        <f>"NĂM HỌC "&amp;DS!E2</f>
        <v>NĂM HỌC 2020 - 2021</v>
      </c>
      <c r="F3" s="268"/>
      <c r="G3" s="268"/>
      <c r="H3" s="13"/>
      <c r="I3" s="13"/>
    </row>
    <row r="4" spans="1:9" ht="22.5">
      <c r="A4" s="14"/>
      <c r="B4" s="15"/>
      <c r="C4" s="15"/>
      <c r="D4" s="14" t="str">
        <f>"LỚP "&amp;DS!C2</f>
        <v>LỚP AS</v>
      </c>
      <c r="E4" s="15"/>
      <c r="F4" s="15"/>
      <c r="G4" s="15"/>
      <c r="H4" s="13"/>
      <c r="I4" s="13"/>
    </row>
    <row r="5" spans="1:9" ht="10.5" customHeight="1">
      <c r="A5" s="11"/>
      <c r="B5" s="11"/>
      <c r="C5" s="11"/>
      <c r="D5" s="11"/>
      <c r="E5" s="11"/>
      <c r="F5" s="11"/>
      <c r="G5" s="11"/>
    </row>
    <row r="6" spans="1:9" ht="18.75">
      <c r="A6" s="269" t="s">
        <v>8</v>
      </c>
      <c r="B6" s="270"/>
      <c r="C6" s="272" t="s">
        <v>23</v>
      </c>
      <c r="D6" s="273"/>
      <c r="E6" s="274"/>
      <c r="F6" s="269" t="s">
        <v>4</v>
      </c>
      <c r="G6" s="270"/>
    </row>
    <row r="7" spans="1:9">
      <c r="A7" s="11"/>
      <c r="B7" s="11"/>
      <c r="C7" s="11"/>
      <c r="D7" s="11"/>
      <c r="E7" s="11"/>
      <c r="F7" s="11"/>
      <c r="G7" s="11"/>
    </row>
    <row r="8" spans="1:9">
      <c r="A8" s="265" t="str">
        <f>M_L!C6&amp; " - " &amp;M_L!D6</f>
        <v>TOÁN - Cô Châu</v>
      </c>
      <c r="B8" s="265"/>
      <c r="C8" s="11"/>
      <c r="D8" s="11"/>
      <c r="E8" s="11"/>
      <c r="F8" s="265" t="str">
        <f>M_L!C13&amp;" - "&amp;M_L!D13</f>
        <v xml:space="preserve">ĐỊA - </v>
      </c>
      <c r="G8" s="265"/>
    </row>
    <row r="9" spans="1:9">
      <c r="A9" s="265"/>
      <c r="B9" s="265"/>
      <c r="C9" s="11"/>
      <c r="D9" s="11"/>
      <c r="E9" s="11"/>
      <c r="F9" s="265"/>
      <c r="G9" s="265"/>
    </row>
    <row r="10" spans="1:9">
      <c r="A10" s="11"/>
      <c r="B10" s="11"/>
      <c r="C10" s="110"/>
      <c r="D10" s="11"/>
      <c r="E10" s="11"/>
      <c r="F10" s="11"/>
      <c r="G10" s="11"/>
    </row>
    <row r="11" spans="1:9">
      <c r="A11" s="265" t="str">
        <f>M_L!C7&amp;" - "&amp;M_L!D7</f>
        <v xml:space="preserve">LÝ - </v>
      </c>
      <c r="B11" s="265"/>
      <c r="C11" s="11"/>
      <c r="D11" s="11"/>
      <c r="E11" s="11"/>
      <c r="F11" s="265" t="str">
        <f>M_L!C14&amp;" - "&amp;M_L!D14</f>
        <v xml:space="preserve">NG.NGỮ - </v>
      </c>
      <c r="G11" s="265"/>
    </row>
    <row r="12" spans="1:9">
      <c r="A12" s="265"/>
      <c r="B12" s="265"/>
      <c r="C12" s="11"/>
      <c r="D12" s="11"/>
      <c r="E12" s="11"/>
      <c r="F12" s="265"/>
      <c r="G12" s="265"/>
    </row>
    <row r="13" spans="1:9">
      <c r="A13" s="11"/>
      <c r="B13" s="11"/>
      <c r="C13" s="11"/>
      <c r="D13" s="11"/>
      <c r="E13" s="11"/>
      <c r="F13" s="11"/>
      <c r="G13" s="11"/>
    </row>
    <row r="14" spans="1:9">
      <c r="A14" s="265" t="str">
        <f>M_L!C8&amp;" - "&amp;M_L!D8</f>
        <v xml:space="preserve">HÓA - </v>
      </c>
      <c r="B14" s="265"/>
      <c r="C14" s="11"/>
      <c r="D14" s="11"/>
      <c r="E14" s="11"/>
      <c r="F14" s="265" t="str">
        <f>M_L!C15&amp;" - "&amp;M_L!D15</f>
        <v xml:space="preserve">GDCD - </v>
      </c>
      <c r="G14" s="265"/>
    </row>
    <row r="15" spans="1:9">
      <c r="A15" s="265"/>
      <c r="B15" s="265"/>
      <c r="C15" s="11"/>
      <c r="D15" s="11"/>
      <c r="E15" s="11"/>
      <c r="F15" s="265"/>
      <c r="G15" s="265"/>
    </row>
    <row r="16" spans="1:9">
      <c r="A16" s="11"/>
      <c r="B16" s="11"/>
      <c r="C16" s="11"/>
      <c r="D16" s="11"/>
      <c r="E16" s="11"/>
      <c r="F16" s="11"/>
      <c r="G16" s="11"/>
    </row>
    <row r="17" spans="1:7">
      <c r="A17" s="265" t="str">
        <f>M_L!C9&amp;" - "&amp;M_L!D9</f>
        <v xml:space="preserve">SINH - </v>
      </c>
      <c r="B17" s="265"/>
      <c r="C17" s="11"/>
      <c r="D17" s="11"/>
      <c r="E17" s="11"/>
      <c r="F17" s="265" t="str">
        <f>M_L!C16&amp;" - "&amp;M_L!D16</f>
        <v xml:space="preserve">C.NGHỆ - </v>
      </c>
      <c r="G17" s="265"/>
    </row>
    <row r="18" spans="1:7">
      <c r="A18" s="265"/>
      <c r="B18" s="265"/>
      <c r="C18" s="11"/>
      <c r="D18" s="11"/>
      <c r="E18" s="11"/>
      <c r="F18" s="265"/>
      <c r="G18" s="265"/>
    </row>
    <row r="19" spans="1:7">
      <c r="A19" s="11"/>
      <c r="B19" s="11"/>
      <c r="C19" s="11"/>
      <c r="D19" s="11"/>
      <c r="E19" s="11"/>
      <c r="F19" s="11"/>
      <c r="G19" s="11"/>
    </row>
    <row r="20" spans="1:7">
      <c r="A20" s="265" t="str">
        <f>M_L!C10&amp;" - "&amp;M_L!D10</f>
        <v xml:space="preserve">TIN - </v>
      </c>
      <c r="B20" s="265"/>
      <c r="C20" s="11"/>
      <c r="D20" s="11"/>
      <c r="E20" s="11"/>
      <c r="F20" s="265" t="str">
        <f>M_L!C17&amp;" - "&amp;M_L!D17</f>
        <v xml:space="preserve">T.DỤC - </v>
      </c>
      <c r="G20" s="265"/>
    </row>
    <row r="21" spans="1:7">
      <c r="A21" s="265"/>
      <c r="B21" s="265"/>
      <c r="C21" s="11"/>
      <c r="D21" s="11"/>
      <c r="E21" s="11"/>
      <c r="F21" s="265"/>
      <c r="G21" s="265"/>
    </row>
    <row r="22" spans="1:7">
      <c r="A22" s="11"/>
      <c r="B22" s="11"/>
      <c r="C22" s="11"/>
      <c r="D22" s="11"/>
      <c r="E22" s="11"/>
      <c r="F22" s="11"/>
      <c r="G22" s="11"/>
    </row>
    <row r="23" spans="1:7">
      <c r="A23" s="265" t="str">
        <f>M_L!C11 &amp; " - " &amp; M_L!D11</f>
        <v xml:space="preserve">VĂN - </v>
      </c>
      <c r="B23" s="265"/>
      <c r="C23" s="11"/>
      <c r="D23" s="11"/>
      <c r="E23" s="11"/>
      <c r="F23" s="265" t="str">
        <f>M_L!C18&amp;" - " &amp; M_L!D18</f>
        <v xml:space="preserve">GDQPAN - </v>
      </c>
      <c r="G23" s="265"/>
    </row>
    <row r="24" spans="1:7">
      <c r="A24" s="265"/>
      <c r="B24" s="265"/>
      <c r="C24" s="11"/>
      <c r="D24" s="11"/>
      <c r="E24" s="11"/>
      <c r="F24" s="265"/>
      <c r="G24" s="265"/>
    </row>
    <row r="25" spans="1:7">
      <c r="A25" s="11"/>
      <c r="B25" s="11"/>
      <c r="C25" s="11"/>
      <c r="D25" s="11"/>
      <c r="E25" s="11"/>
      <c r="F25" s="11"/>
      <c r="G25" s="11"/>
    </row>
    <row r="26" spans="1:7">
      <c r="A26" s="265" t="str">
        <f>M_L!C12&amp;" - " &amp; M_L!D12</f>
        <v xml:space="preserve">SỬ - </v>
      </c>
      <c r="B26" s="265"/>
      <c r="C26" s="11"/>
      <c r="D26" s="11"/>
      <c r="E26" s="11"/>
      <c r="F26" s="266"/>
      <c r="G26" s="266"/>
    </row>
    <row r="27" spans="1:7">
      <c r="A27" s="265"/>
      <c r="B27" s="265"/>
      <c r="C27" s="11"/>
      <c r="D27" s="11"/>
      <c r="E27" s="11"/>
      <c r="F27" s="266"/>
      <c r="G27" s="266"/>
    </row>
    <row r="28" spans="1:7" ht="16.5" thickBot="1">
      <c r="A28" s="11"/>
      <c r="B28" s="11"/>
      <c r="C28" s="11"/>
      <c r="D28" s="11"/>
      <c r="E28" s="11"/>
      <c r="F28" s="11"/>
      <c r="G28" s="11"/>
    </row>
    <row r="29" spans="1:7" ht="15.75" customHeight="1">
      <c r="A29" s="259" t="s">
        <v>79</v>
      </c>
      <c r="B29" s="260"/>
      <c r="C29" s="259" t="s">
        <v>80</v>
      </c>
      <c r="D29" s="263"/>
      <c r="E29" s="260"/>
      <c r="F29" s="259" t="s">
        <v>81</v>
      </c>
      <c r="G29" s="263"/>
    </row>
    <row r="30" spans="1:7" ht="15.75" customHeight="1" thickBot="1">
      <c r="A30" s="261"/>
      <c r="B30" s="262"/>
      <c r="C30" s="261"/>
      <c r="D30" s="264"/>
      <c r="E30" s="262"/>
      <c r="F30" s="261"/>
      <c r="G30" s="264"/>
    </row>
  </sheetData>
  <sheetProtection password="E877" sheet="1" objects="1" scenarios="1"/>
  <customSheetViews>
    <customSheetView guid="{E68D9D97-1862-4956-AC88-DC3F0C392D77}" showRuler="0">
      <selection activeCell="A2" sqref="A2:B2"/>
      <pageMargins left="0.75" right="0.75" top="1" bottom="1" header="0.5" footer="0.5"/>
      <pageSetup orientation="portrait" horizontalDpi="300" verticalDpi="300" r:id="rId1"/>
      <headerFooter alignWithMargins="0"/>
    </customSheetView>
  </customSheetViews>
  <mergeCells count="24">
    <mergeCell ref="A1:B1"/>
    <mergeCell ref="F1:G1"/>
    <mergeCell ref="F8:G9"/>
    <mergeCell ref="F11:G12"/>
    <mergeCell ref="C6:E6"/>
    <mergeCell ref="A6:B6"/>
    <mergeCell ref="A8:B9"/>
    <mergeCell ref="A11:B12"/>
    <mergeCell ref="A14:B15"/>
    <mergeCell ref="A3:D3"/>
    <mergeCell ref="E3:G3"/>
    <mergeCell ref="A23:B24"/>
    <mergeCell ref="F14:G15"/>
    <mergeCell ref="F6:G6"/>
    <mergeCell ref="A17:B18"/>
    <mergeCell ref="A20:B21"/>
    <mergeCell ref="F17:G18"/>
    <mergeCell ref="F20:G21"/>
    <mergeCell ref="A29:B30"/>
    <mergeCell ref="F29:G30"/>
    <mergeCell ref="C29:E30"/>
    <mergeCell ref="F23:G24"/>
    <mergeCell ref="F26:G27"/>
    <mergeCell ref="A26:B27"/>
  </mergeCells>
  <phoneticPr fontId="10" type="noConversion"/>
  <hyperlinks>
    <hyperlink ref="A6:B6" location="M_L!A1" tooltip="Click vào đây để nhập Môn Học và tên GVBM phụ trách" display="NHẬP MÔN - GIÁO VIÊN"/>
    <hyperlink ref="F6:G6" location="HD!A1" tooltip="Click vào đây để xem HƯỚNG DẪN SỬ DỤNG" display="HƯỚNG DẪN SỬ DỤNG"/>
    <hyperlink ref="A11:B12" location="'M2'!A1" tooltip="Click vào đây để nhập điểm môn Lý" display="'M2'!A1"/>
    <hyperlink ref="A14:B15" location="'M3'!A1" tooltip="Click vào đây để nhập điểm môn Hóa" display="'M3'!A1"/>
    <hyperlink ref="A17:B18" location="'M4'!A1" tooltip="Click vào đây để nhập điểm môn Sinh" display="'M4'!A1"/>
    <hyperlink ref="A20:B21" location="'M5'!A1" tooltip="Click vào đây để nhập điểm môn Tin Học" display="'M5'!A1"/>
    <hyperlink ref="F8:G9" location="'M8'!A1" tooltip="Click vào đây để nhập điểm môn Địa" display="'M8'!A1"/>
    <hyperlink ref="F11:G12" location="'M9'!A1" tooltip="Click vào đây để nhập điểm môn Ngoại Ngữ" display="'M9'!A1"/>
    <hyperlink ref="F14:G15" location="'M10'!A1" tooltip="Click vào đây để nhập điểm môn GDCD" display="'M10'!A1"/>
    <hyperlink ref="F17:G18" location="'M11'!A1" tooltip="Click vào đây để nhập điểm môn Công Nghệ" display="'M11'!A1"/>
    <hyperlink ref="F20:G21" location="'M12'!A1" tooltip="Click vào đây để nhập điểm môn Thể Dục" display="'M12'!A1"/>
    <hyperlink ref="A8:B9" location="'M1'!A1" tooltip="Click vào đây để nhập điểm môn Toán" display="'M1'!A1"/>
    <hyperlink ref="A23:B24" location="'M6'!A1" tooltip="Click vào đây để nhập điểm môn Văn" display="'M6'!A1"/>
    <hyperlink ref="A26:B27" location="'M7'!A1" tooltip="Click vào đây để nhập điểm môn Sử" display="'M7'!A1"/>
    <hyperlink ref="F23:G24" location="'M13'!A1" tooltip="Click vào đây để nhập điểm Quốc Phòng" display="'M13'!A1"/>
    <hyperlink ref="A29:B30" location="TH1!A1" tooltip="Click vào đây để xem kết quả tổng hợp HK I" display="TỔNG HỢP KỲ I"/>
    <hyperlink ref="C29:E30" location="TH2!A1" tooltip="Click vào đây để xem tổng hợp HK II" display="TỔNG HỢP KỲ II"/>
    <hyperlink ref="F29:G30" location="THCN!A1" tooltip="Click vào đây để xem kết quả tổng hợp cuối năm" display="TỔNG HỢP CẢ NĂM"/>
    <hyperlink ref="C6:E6" location="DS!A1" display="NHẬP DS LỚP"/>
  </hyperlinks>
  <pageMargins left="0" right="0" top="0.39370078740157483" bottom="0.39370078740157483" header="0.51181102362204722" footer="0.51181102362204722"/>
  <pageSetup paperSize="267" orientation="portrait" horizontalDpi="300" verticalDpi="300" r:id="rId2"/>
  <headerFooter alignWithMargins="0"/>
  <ignoredErrors>
    <ignoredError sqref="D4 E3"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workbookViewId="0">
      <pane xSplit="3" ySplit="4" topLeftCell="J11" activePane="bottomRight" state="frozen"/>
      <selection pane="topRight" activeCell="D1" sqref="D1"/>
      <selection pane="bottomLeft" activeCell="A5" sqref="A5"/>
      <selection pane="bottomRight" activeCell="P18" sqref="P18"/>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"&amp;M_L!C11&amp; " - "&amp;"GVBM: "&amp;M_L!D11</f>
        <v xml:space="preserve">BẢNG ĐIỂM HỌC KỲ I - MÔN VĂN - GVBM: </v>
      </c>
      <c r="B3" s="298"/>
      <c r="C3" s="298"/>
      <c r="D3" s="298"/>
      <c r="E3" s="298"/>
      <c r="F3" s="298"/>
      <c r="G3" s="298"/>
      <c r="H3" s="298"/>
      <c r="I3" s="298"/>
      <c r="J3" s="298"/>
      <c r="K3" s="298"/>
      <c r="L3" s="298"/>
      <c r="M3" s="298"/>
      <c r="N3" s="298"/>
      <c r="O3" s="298"/>
      <c r="P3" s="298"/>
      <c r="Q3" s="298"/>
      <c r="R3" s="299"/>
      <c r="S3" s="297" t="str">
        <f xml:space="preserve"> "BẢNG ĐIỂM HỌC KỲ II - "&amp;"MÔN "&amp;M_L!C11&amp; " - "&amp;"GVBM: "&amp;M_L!E11</f>
        <v xml:space="preserve">BẢNG ĐIỂM HỌC KỲ II - MÔN VĂN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99</v>
      </c>
      <c r="E4" s="294"/>
      <c r="F4" s="294"/>
      <c r="G4" s="294"/>
      <c r="H4" s="294"/>
      <c r="I4" s="295"/>
      <c r="J4" s="296" t="s">
        <v>98</v>
      </c>
      <c r="K4" s="294"/>
      <c r="L4" s="294"/>
      <c r="M4" s="294"/>
      <c r="N4" s="294"/>
      <c r="O4" s="295"/>
      <c r="P4" s="118" t="s">
        <v>6</v>
      </c>
      <c r="Q4" s="17" t="s">
        <v>28</v>
      </c>
      <c r="R4" s="16" t="s">
        <v>29</v>
      </c>
      <c r="S4" s="109" t="s">
        <v>27</v>
      </c>
      <c r="T4" s="300" t="s">
        <v>22</v>
      </c>
      <c r="U4" s="301"/>
      <c r="V4" s="293" t="s">
        <v>99</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98">
        <v>8</v>
      </c>
      <c r="E5" s="28">
        <v>6</v>
      </c>
      <c r="F5" s="28">
        <v>7</v>
      </c>
      <c r="G5" s="28">
        <v>8</v>
      </c>
      <c r="H5" s="28"/>
      <c r="I5" s="29"/>
      <c r="J5" s="30"/>
      <c r="K5" s="31"/>
      <c r="L5" s="31"/>
      <c r="M5" s="32"/>
      <c r="N5" s="32"/>
      <c r="O5" s="33">
        <v>7.5</v>
      </c>
      <c r="P5" s="34">
        <v>5.5</v>
      </c>
      <c r="Q5" s="35">
        <f>IF(OR(COUNT($P5)=0,C5=""),"",ROUND(AVERAGE(D5:P5,J5:P5,P5),1))</f>
        <v>6.7</v>
      </c>
      <c r="R5" s="68" t="str">
        <f>IF($Q5="","",IF($Q5&gt;=8,"Giỏi",IF($Q5&gt;=6.5,"Khá",IF($Q5&gt;=5,"TB",IF($Q5&gt;=3.5,"Yếu","Kém")))))</f>
        <v>Khá</v>
      </c>
      <c r="S5" s="67">
        <v>1</v>
      </c>
      <c r="T5" s="113" t="str">
        <f>IF(B5&lt;&gt;"",B5,"")</f>
        <v>Lê Vũ Hoàng Thiện</v>
      </c>
      <c r="U5" s="26" t="str">
        <f>IF(C5&lt;&gt;"",C5,"")</f>
        <v>Thiện</v>
      </c>
      <c r="V5" s="27"/>
      <c r="W5" s="28"/>
      <c r="X5" s="28"/>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99">
        <v>8</v>
      </c>
      <c r="E6" s="38">
        <v>7</v>
      </c>
      <c r="F6" s="38">
        <v>8</v>
      </c>
      <c r="G6" s="38">
        <v>9</v>
      </c>
      <c r="H6" s="38"/>
      <c r="I6" s="39"/>
      <c r="J6" s="40"/>
      <c r="K6" s="41"/>
      <c r="L6" s="41"/>
      <c r="M6" s="42"/>
      <c r="N6" s="42"/>
      <c r="O6" s="43">
        <v>8.3000000000000007</v>
      </c>
      <c r="P6" s="44">
        <v>7</v>
      </c>
      <c r="Q6" s="45">
        <f t="shared" ref="Q6:Q44" si="0">IF(OR(COUNT($P6)=0,C6=""),"",ROUND(AVERAGE(D6:P6,J6:P6,P6),1))</f>
        <v>7.7</v>
      </c>
      <c r="R6" s="70" t="str">
        <f t="shared" ref="R6:R44" si="1">IF($Q6="","",IF($Q6&gt;=8,"Giỏi",IF($Q6&gt;=6.5,"Khá",IF($Q6&gt;=5,"TB",IF($Q6&gt;=3.5,"Yếu","Kém")))))</f>
        <v>Khá</v>
      </c>
      <c r="S6" s="69">
        <v>2</v>
      </c>
      <c r="T6" s="114" t="str">
        <f t="shared" ref="T6:U44" si="2">IF(B6&lt;&gt;"",B6,"")</f>
        <v>Nguyễn Thị Kim Quỳnh</v>
      </c>
      <c r="U6" s="36" t="str">
        <f t="shared" si="2"/>
        <v>Quỳnh</v>
      </c>
      <c r="V6" s="37">
        <v>8</v>
      </c>
      <c r="W6" s="38">
        <v>8</v>
      </c>
      <c r="X6" s="38">
        <v>7</v>
      </c>
      <c r="Y6" s="38">
        <v>8</v>
      </c>
      <c r="Z6" s="38"/>
      <c r="AA6" s="39"/>
      <c r="AB6" s="40"/>
      <c r="AC6" s="41"/>
      <c r="AD6" s="41"/>
      <c r="AE6" s="42"/>
      <c r="AF6" s="42"/>
      <c r="AG6" s="43">
        <v>7.8</v>
      </c>
      <c r="AH6" s="44">
        <v>5.8</v>
      </c>
      <c r="AI6" s="45">
        <f t="shared" ref="AI6:AI44" si="3">IF(OR(COUNT($AH6)=0,U6=""),"",ROUND(AVERAGE(V6:AH6,AB6:AH6,AH6),1))</f>
        <v>7.1</v>
      </c>
      <c r="AJ6" s="91">
        <f t="shared" ref="AJ6:AJ44" si="4">IF(OR(COUNT(AI6)=0,COUNT(Q6)=0),"",ROUND(AVERAGE(AI6,AI6,Q6),1))</f>
        <v>7.3</v>
      </c>
      <c r="AK6" s="70" t="str">
        <f t="shared" ref="AK6:AK44" si="5">IF($AJ6="","",IF($AJ6&gt;=8,"Giỏi",IF($AJ6&gt;=6.5,"Khá",IF($AJ6&gt;=5,"TB",IF($AJ6&gt;=3.5,"Yếu","Kém")))))</f>
        <v>Khá</v>
      </c>
    </row>
    <row r="7" spans="1:37" s="23" customFormat="1" ht="17.25" customHeight="1">
      <c r="A7" s="69">
        <v>3</v>
      </c>
      <c r="B7" s="114" t="str">
        <f>IF(DS!B7&lt;&gt;"",DS!B7,"")</f>
        <v>Nguyễn Công Minh</v>
      </c>
      <c r="C7" s="36" t="str">
        <f>IF(DS!C7&lt;&gt;"",DS!C7,"")</f>
        <v>Minh</v>
      </c>
      <c r="D7" s="99">
        <v>7</v>
      </c>
      <c r="E7" s="38">
        <v>6</v>
      </c>
      <c r="F7" s="38">
        <v>7</v>
      </c>
      <c r="G7" s="38">
        <v>6</v>
      </c>
      <c r="H7" s="38"/>
      <c r="I7" s="39"/>
      <c r="J7" s="40"/>
      <c r="K7" s="41"/>
      <c r="L7" s="41"/>
      <c r="M7" s="42"/>
      <c r="N7" s="42"/>
      <c r="O7" s="43">
        <v>7.5</v>
      </c>
      <c r="P7" s="44">
        <v>5</v>
      </c>
      <c r="Q7" s="45">
        <f t="shared" si="0"/>
        <v>6.2</v>
      </c>
      <c r="R7" s="70" t="str">
        <f t="shared" si="1"/>
        <v>TB</v>
      </c>
      <c r="S7" s="69">
        <v>3</v>
      </c>
      <c r="T7" s="114" t="str">
        <f t="shared" si="2"/>
        <v>Nguyễn Công Minh</v>
      </c>
      <c r="U7" s="36" t="str">
        <f t="shared" si="2"/>
        <v>Minh</v>
      </c>
      <c r="V7" s="37">
        <v>6</v>
      </c>
      <c r="W7" s="38">
        <v>5</v>
      </c>
      <c r="X7" s="38">
        <v>7</v>
      </c>
      <c r="Y7" s="38">
        <v>7</v>
      </c>
      <c r="Z7" s="38"/>
      <c r="AA7" s="39"/>
      <c r="AB7" s="40"/>
      <c r="AC7" s="41"/>
      <c r="AD7" s="41"/>
      <c r="AE7" s="42"/>
      <c r="AF7" s="42"/>
      <c r="AG7" s="43">
        <v>6</v>
      </c>
      <c r="AH7" s="44">
        <v>3.8</v>
      </c>
      <c r="AI7" s="45">
        <f t="shared" si="3"/>
        <v>5.4</v>
      </c>
      <c r="AJ7" s="91">
        <f t="shared" si="4"/>
        <v>5.7</v>
      </c>
      <c r="AK7" s="70" t="str">
        <f t="shared" si="5"/>
        <v>TB</v>
      </c>
    </row>
    <row r="8" spans="1:37" s="23" customFormat="1" ht="17.25" customHeight="1">
      <c r="A8" s="69">
        <v>4</v>
      </c>
      <c r="B8" s="114" t="str">
        <f>IF(DS!B8&lt;&gt;"",DS!B8,"")</f>
        <v>Nguyễn Minh Triết</v>
      </c>
      <c r="C8" s="36" t="str">
        <f>IF(DS!C8&lt;&gt;"",DS!C8,"")</f>
        <v>Triết</v>
      </c>
      <c r="D8" s="99">
        <v>7</v>
      </c>
      <c r="E8" s="38">
        <v>7</v>
      </c>
      <c r="F8" s="38">
        <v>6</v>
      </c>
      <c r="G8" s="38">
        <v>8</v>
      </c>
      <c r="H8" s="38"/>
      <c r="I8" s="39"/>
      <c r="J8" s="40"/>
      <c r="K8" s="41"/>
      <c r="L8" s="41"/>
      <c r="M8" s="42"/>
      <c r="N8" s="42"/>
      <c r="O8" s="43">
        <v>6.8</v>
      </c>
      <c r="P8" s="44">
        <v>5.8</v>
      </c>
      <c r="Q8" s="45">
        <f t="shared" si="0"/>
        <v>6.6</v>
      </c>
      <c r="R8" s="70" t="str">
        <f t="shared" si="1"/>
        <v>Khá</v>
      </c>
      <c r="S8" s="69">
        <v>4</v>
      </c>
      <c r="T8" s="114" t="str">
        <f t="shared" si="2"/>
        <v>Nguyễn Minh Triết</v>
      </c>
      <c r="U8" s="36" t="str">
        <f t="shared" si="2"/>
        <v>Triết</v>
      </c>
      <c r="V8" s="37">
        <v>5</v>
      </c>
      <c r="W8" s="38">
        <v>7</v>
      </c>
      <c r="X8" s="38">
        <v>6</v>
      </c>
      <c r="Y8" s="38">
        <v>7</v>
      </c>
      <c r="Z8" s="38"/>
      <c r="AA8" s="39"/>
      <c r="AB8" s="40"/>
      <c r="AC8" s="41"/>
      <c r="AD8" s="41"/>
      <c r="AE8" s="42"/>
      <c r="AF8" s="42"/>
      <c r="AG8" s="43">
        <v>6</v>
      </c>
      <c r="AH8" s="44">
        <v>4.8</v>
      </c>
      <c r="AI8" s="45">
        <f t="shared" si="3"/>
        <v>5.7</v>
      </c>
      <c r="AJ8" s="91">
        <f t="shared" si="4"/>
        <v>6</v>
      </c>
      <c r="AK8" s="70" t="str">
        <f t="shared" si="5"/>
        <v>TB</v>
      </c>
    </row>
    <row r="9" spans="1:37" s="23" customFormat="1" ht="17.25" customHeight="1">
      <c r="A9" s="75">
        <v>5</v>
      </c>
      <c r="B9" s="115" t="str">
        <f>IF(DS!B9&lt;&gt;"",DS!B9,"")</f>
        <v>Đào Ngọc Sáng</v>
      </c>
      <c r="C9" s="76" t="str">
        <f>IF(DS!C9&lt;&gt;"",DS!C9,"")</f>
        <v>sáng</v>
      </c>
      <c r="D9" s="100">
        <v>7</v>
      </c>
      <c r="E9" s="78">
        <v>5</v>
      </c>
      <c r="F9" s="78">
        <v>6</v>
      </c>
      <c r="G9" s="78">
        <v>8</v>
      </c>
      <c r="H9" s="78"/>
      <c r="I9" s="79"/>
      <c r="J9" s="80"/>
      <c r="K9" s="81"/>
      <c r="L9" s="81"/>
      <c r="M9" s="82"/>
      <c r="N9" s="82"/>
      <c r="O9" s="83">
        <v>6</v>
      </c>
      <c r="P9" s="84">
        <v>6.3</v>
      </c>
      <c r="Q9" s="85">
        <f t="shared" si="0"/>
        <v>6.3</v>
      </c>
      <c r="R9" s="86" t="str">
        <f t="shared" si="1"/>
        <v>TB</v>
      </c>
      <c r="S9" s="75">
        <v>5</v>
      </c>
      <c r="T9" s="115" t="str">
        <f t="shared" si="2"/>
        <v>Đào Ngọc Sáng</v>
      </c>
      <c r="U9" s="76" t="str">
        <f t="shared" si="2"/>
        <v>sáng</v>
      </c>
      <c r="V9" s="77">
        <v>6</v>
      </c>
      <c r="W9" s="78">
        <v>6</v>
      </c>
      <c r="X9" s="78">
        <v>5</v>
      </c>
      <c r="Y9" s="78">
        <v>6</v>
      </c>
      <c r="Z9" s="78"/>
      <c r="AA9" s="79"/>
      <c r="AB9" s="80"/>
      <c r="AC9" s="81"/>
      <c r="AD9" s="81"/>
      <c r="AE9" s="82"/>
      <c r="AF9" s="82"/>
      <c r="AG9" s="83">
        <v>5.5</v>
      </c>
      <c r="AH9" s="84">
        <v>5</v>
      </c>
      <c r="AI9" s="85">
        <f t="shared" si="3"/>
        <v>5.4</v>
      </c>
      <c r="AJ9" s="92">
        <f t="shared" si="4"/>
        <v>5.7</v>
      </c>
      <c r="AK9" s="86" t="str">
        <f t="shared" si="5"/>
        <v>TB</v>
      </c>
    </row>
    <row r="10" spans="1:37" s="23" customFormat="1" ht="17.25" customHeight="1">
      <c r="A10" s="73">
        <v>6</v>
      </c>
      <c r="B10" s="116" t="str">
        <f>IF(DS!B10&lt;&gt;"",DS!B10,"")</f>
        <v>Nguyễn Thông Cường</v>
      </c>
      <c r="C10" s="26" t="str">
        <f>IF(DS!C10&lt;&gt;"",DS!C10,"")</f>
        <v>Cường</v>
      </c>
      <c r="D10" s="101">
        <v>8</v>
      </c>
      <c r="E10" s="57">
        <v>7</v>
      </c>
      <c r="F10" s="57">
        <v>7</v>
      </c>
      <c r="G10" s="57">
        <v>8</v>
      </c>
      <c r="H10" s="57"/>
      <c r="I10" s="58"/>
      <c r="J10" s="59"/>
      <c r="K10" s="60"/>
      <c r="L10" s="60"/>
      <c r="M10" s="61"/>
      <c r="N10" s="61"/>
      <c r="O10" s="62">
        <v>8.3000000000000007</v>
      </c>
      <c r="P10" s="63">
        <v>6</v>
      </c>
      <c r="Q10" s="64">
        <f t="shared" si="0"/>
        <v>7.2</v>
      </c>
      <c r="R10" s="74" t="str">
        <f>IF($Q10="","",IF($Q10&gt;=8,"Giỏi",IF($Q10&gt;=6.5,"Khá",IF($Q10&gt;=5,"TB",IF($Q10&gt;=3.5,"Yếu","Kém")))))</f>
        <v>Khá</v>
      </c>
      <c r="S10" s="73">
        <v>6</v>
      </c>
      <c r="T10" s="116" t="str">
        <f t="shared" si="2"/>
        <v>Nguyễn Thông Cường</v>
      </c>
      <c r="U10" s="26" t="str">
        <f t="shared" si="2"/>
        <v>Cường</v>
      </c>
      <c r="V10" s="56">
        <v>7</v>
      </c>
      <c r="W10" s="57">
        <v>6</v>
      </c>
      <c r="X10" s="57">
        <v>8</v>
      </c>
      <c r="Y10" s="57">
        <v>7</v>
      </c>
      <c r="Z10" s="57"/>
      <c r="AA10" s="58"/>
      <c r="AB10" s="59"/>
      <c r="AC10" s="60"/>
      <c r="AD10" s="60"/>
      <c r="AE10" s="61"/>
      <c r="AF10" s="61"/>
      <c r="AG10" s="62">
        <v>6.8</v>
      </c>
      <c r="AH10" s="63">
        <v>6.3</v>
      </c>
      <c r="AI10" s="64">
        <f t="shared" si="3"/>
        <v>6.7</v>
      </c>
      <c r="AJ10" s="93">
        <f t="shared" si="4"/>
        <v>6.9</v>
      </c>
      <c r="AK10" s="74" t="str">
        <f t="shared" si="5"/>
        <v>Khá</v>
      </c>
    </row>
    <row r="11" spans="1:37" s="23" customFormat="1" ht="17.25" customHeight="1">
      <c r="A11" s="69">
        <v>7</v>
      </c>
      <c r="B11" s="114" t="str">
        <f>IF(DS!B11&lt;&gt;"",DS!B11,"")</f>
        <v>Phan Vĩnh Phú</v>
      </c>
      <c r="C11" s="36" t="str">
        <f>IF(DS!C11&lt;&gt;"",DS!C11,"")</f>
        <v>Phú</v>
      </c>
      <c r="D11" s="99">
        <v>7</v>
      </c>
      <c r="E11" s="38">
        <v>8</v>
      </c>
      <c r="F11" s="38">
        <v>6</v>
      </c>
      <c r="G11" s="38">
        <v>7</v>
      </c>
      <c r="H11" s="38"/>
      <c r="I11" s="39"/>
      <c r="J11" s="40"/>
      <c r="K11" s="41"/>
      <c r="L11" s="41"/>
      <c r="M11" s="42"/>
      <c r="N11" s="42"/>
      <c r="O11" s="43">
        <v>7.3</v>
      </c>
      <c r="P11" s="44">
        <v>5.8</v>
      </c>
      <c r="Q11" s="45">
        <f t="shared" si="0"/>
        <v>6.7</v>
      </c>
      <c r="R11" s="70" t="str">
        <f t="shared" si="1"/>
        <v>Khá</v>
      </c>
      <c r="S11" s="69">
        <v>7</v>
      </c>
      <c r="T11" s="114" t="str">
        <f t="shared" si="2"/>
        <v>Phan Vĩnh Phú</v>
      </c>
      <c r="U11" s="36" t="str">
        <f t="shared" si="2"/>
        <v>Phú</v>
      </c>
      <c r="V11" s="37">
        <v>7</v>
      </c>
      <c r="W11" s="38">
        <v>7</v>
      </c>
      <c r="X11" s="38">
        <v>6</v>
      </c>
      <c r="Y11" s="38">
        <v>8</v>
      </c>
      <c r="Z11" s="38"/>
      <c r="AA11" s="39"/>
      <c r="AB11" s="40"/>
      <c r="AC11" s="41"/>
      <c r="AD11" s="41"/>
      <c r="AE11" s="42"/>
      <c r="AF11" s="42"/>
      <c r="AG11" s="43">
        <v>6.8</v>
      </c>
      <c r="AH11" s="44">
        <v>4.5</v>
      </c>
      <c r="AI11" s="45">
        <f t="shared" si="3"/>
        <v>6.1</v>
      </c>
      <c r="AJ11" s="91">
        <f t="shared" si="4"/>
        <v>6.3</v>
      </c>
      <c r="AK11" s="70" t="str">
        <f t="shared" si="5"/>
        <v>TB</v>
      </c>
    </row>
    <row r="12" spans="1:37" s="23" customFormat="1" ht="17.25" customHeight="1">
      <c r="A12" s="69">
        <v>8</v>
      </c>
      <c r="B12" s="114" t="str">
        <f>IF(DS!B12&lt;&gt;"",DS!B12,"")</f>
        <v>Dương Thiên Thanh</v>
      </c>
      <c r="C12" s="36" t="str">
        <f>IF(DS!C12&lt;&gt;"",DS!C12,"")</f>
        <v>Thanh</v>
      </c>
      <c r="D12" s="99">
        <v>7</v>
      </c>
      <c r="E12" s="38">
        <v>7</v>
      </c>
      <c r="F12" s="38">
        <v>7</v>
      </c>
      <c r="G12" s="38">
        <v>8</v>
      </c>
      <c r="H12" s="38"/>
      <c r="I12" s="39"/>
      <c r="J12" s="40"/>
      <c r="K12" s="41"/>
      <c r="L12" s="41"/>
      <c r="M12" s="42"/>
      <c r="N12" s="42"/>
      <c r="O12" s="43">
        <v>7</v>
      </c>
      <c r="P12" s="44">
        <v>5.3</v>
      </c>
      <c r="Q12" s="45">
        <f t="shared" si="0"/>
        <v>6.5</v>
      </c>
      <c r="R12" s="70" t="str">
        <f t="shared" si="1"/>
        <v>Khá</v>
      </c>
      <c r="S12" s="69">
        <v>8</v>
      </c>
      <c r="T12" s="114" t="str">
        <f t="shared" si="2"/>
        <v>Dương Thiên Thanh</v>
      </c>
      <c r="U12" s="36" t="str">
        <f t="shared" si="2"/>
        <v>Thanh</v>
      </c>
      <c r="V12" s="37">
        <v>7</v>
      </c>
      <c r="W12" s="38">
        <v>5</v>
      </c>
      <c r="X12" s="38">
        <v>8</v>
      </c>
      <c r="Y12" s="38">
        <v>7</v>
      </c>
      <c r="Z12" s="38"/>
      <c r="AA12" s="39"/>
      <c r="AB12" s="40"/>
      <c r="AC12" s="41"/>
      <c r="AD12" s="41"/>
      <c r="AE12" s="42"/>
      <c r="AF12" s="42"/>
      <c r="AG12" s="43">
        <v>5.3</v>
      </c>
      <c r="AH12" s="44">
        <v>6</v>
      </c>
      <c r="AI12" s="45">
        <f t="shared" si="3"/>
        <v>6.2</v>
      </c>
      <c r="AJ12" s="91">
        <f t="shared" si="4"/>
        <v>6.3</v>
      </c>
      <c r="AK12" s="70" t="str">
        <f t="shared" si="5"/>
        <v>TB</v>
      </c>
    </row>
    <row r="13" spans="1:37" s="23" customFormat="1" ht="17.25" customHeight="1">
      <c r="A13" s="69">
        <v>9</v>
      </c>
      <c r="B13" s="114" t="str">
        <f>IF(DS!B13&lt;&gt;"",DS!B13,"")</f>
        <v>Trần Nguyễn Quốc Thuận</v>
      </c>
      <c r="C13" s="36" t="str">
        <f>IF(DS!C13&lt;&gt;"",DS!C13,"")</f>
        <v>Thuận</v>
      </c>
      <c r="D13" s="99">
        <v>6</v>
      </c>
      <c r="E13" s="38">
        <v>7</v>
      </c>
      <c r="F13" s="38">
        <v>7</v>
      </c>
      <c r="G13" s="38">
        <v>7</v>
      </c>
      <c r="H13" s="38"/>
      <c r="I13" s="39"/>
      <c r="J13" s="40"/>
      <c r="K13" s="41"/>
      <c r="L13" s="41"/>
      <c r="M13" s="42"/>
      <c r="N13" s="42"/>
      <c r="O13" s="43">
        <v>7</v>
      </c>
      <c r="P13" s="44">
        <v>5.8</v>
      </c>
      <c r="Q13" s="45">
        <f t="shared" si="0"/>
        <v>6.5</v>
      </c>
      <c r="R13" s="70" t="str">
        <f t="shared" si="1"/>
        <v>Khá</v>
      </c>
      <c r="S13" s="69">
        <v>9</v>
      </c>
      <c r="T13" s="114" t="str">
        <f t="shared" si="2"/>
        <v>Trần Nguyễn Quốc Thuận</v>
      </c>
      <c r="U13" s="36" t="str">
        <f t="shared" si="2"/>
        <v>Thuận</v>
      </c>
      <c r="V13" s="37">
        <v>7</v>
      </c>
      <c r="W13" s="38">
        <v>7</v>
      </c>
      <c r="X13" s="38">
        <v>6</v>
      </c>
      <c r="Y13" s="38">
        <v>7</v>
      </c>
      <c r="Z13" s="38"/>
      <c r="AA13" s="39"/>
      <c r="AB13" s="40"/>
      <c r="AC13" s="41"/>
      <c r="AD13" s="41"/>
      <c r="AE13" s="42"/>
      <c r="AF13" s="42"/>
      <c r="AG13" s="43">
        <v>7</v>
      </c>
      <c r="AH13" s="44">
        <v>3</v>
      </c>
      <c r="AI13" s="45">
        <f t="shared" si="3"/>
        <v>5.6</v>
      </c>
      <c r="AJ13" s="91">
        <f t="shared" si="4"/>
        <v>5.9</v>
      </c>
      <c r="AK13" s="70" t="str">
        <f t="shared" si="5"/>
        <v>TB</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c r="P14" s="84">
        <v>5.2</v>
      </c>
      <c r="Q14" s="85">
        <f t="shared" si="0"/>
        <v>5.2</v>
      </c>
      <c r="R14" s="86" t="str">
        <f t="shared" si="1"/>
        <v>TB</v>
      </c>
      <c r="S14" s="75">
        <v>10</v>
      </c>
      <c r="T14" s="115" t="str">
        <f t="shared" si="2"/>
        <v>đặng Nhật</v>
      </c>
      <c r="U14" s="76" t="str">
        <f t="shared" si="2"/>
        <v>Huy</v>
      </c>
      <c r="V14" s="252">
        <v>8</v>
      </c>
      <c r="W14" s="253">
        <v>8</v>
      </c>
      <c r="X14" s="253">
        <v>7</v>
      </c>
      <c r="Y14" s="253">
        <v>9</v>
      </c>
      <c r="Z14" s="78"/>
      <c r="AA14" s="79"/>
      <c r="AB14" s="80"/>
      <c r="AC14" s="81"/>
      <c r="AD14" s="81"/>
      <c r="AE14" s="82"/>
      <c r="AF14" s="82"/>
      <c r="AG14" s="83">
        <v>8.3000000000000007</v>
      </c>
      <c r="AH14" s="84">
        <v>7</v>
      </c>
      <c r="AI14" s="85">
        <f t="shared" si="3"/>
        <v>7.7</v>
      </c>
      <c r="AJ14" s="92">
        <f t="shared" si="4"/>
        <v>6.9</v>
      </c>
      <c r="AK14" s="86" t="str">
        <f t="shared" si="5"/>
        <v>Khá</v>
      </c>
    </row>
    <row r="15" spans="1:37" s="23" customFormat="1" ht="17.25" customHeight="1">
      <c r="A15" s="73">
        <v>11</v>
      </c>
      <c r="B15" s="116" t="str">
        <f>IF(DS!B15&lt;&gt;"",DS!B15,"")</f>
        <v>Lê Hồ Ngọc Thắng</v>
      </c>
      <c r="C15" s="26" t="str">
        <f>IF(DS!C15&lt;&gt;"",DS!C15,"")</f>
        <v>Thắng</v>
      </c>
      <c r="D15" s="101"/>
      <c r="E15" s="57"/>
      <c r="F15" s="57">
        <v>7</v>
      </c>
      <c r="G15" s="57">
        <v>7</v>
      </c>
      <c r="H15" s="57">
        <v>8</v>
      </c>
      <c r="I15" s="58">
        <v>6</v>
      </c>
      <c r="J15" s="59"/>
      <c r="K15" s="60"/>
      <c r="L15" s="60"/>
      <c r="M15" s="61"/>
      <c r="N15" s="61"/>
      <c r="O15" s="62">
        <v>6.5</v>
      </c>
      <c r="P15" s="63">
        <v>5</v>
      </c>
      <c r="Q15" s="64">
        <f t="shared" si="0"/>
        <v>6.2</v>
      </c>
      <c r="R15" s="74" t="str">
        <f t="shared" si="1"/>
        <v>TB</v>
      </c>
      <c r="S15" s="73">
        <v>11</v>
      </c>
      <c r="T15" s="116" t="str">
        <f t="shared" si="2"/>
        <v>Lê Hồ Ngọc Thắng</v>
      </c>
      <c r="U15" s="26" t="str">
        <f t="shared" si="2"/>
        <v>Thắng</v>
      </c>
      <c r="V15" s="56"/>
      <c r="W15" s="57"/>
      <c r="X15" s="57"/>
      <c r="Y15" s="57"/>
      <c r="Z15" s="57"/>
      <c r="AA15" s="58"/>
      <c r="AB15" s="59"/>
      <c r="AC15" s="60"/>
      <c r="AD15" s="60"/>
      <c r="AE15" s="61"/>
      <c r="AF15" s="61"/>
      <c r="AG15" s="62"/>
      <c r="AH15" s="63"/>
      <c r="AI15" s="64" t="str">
        <f t="shared" si="3"/>
        <v/>
      </c>
      <c r="AJ15" s="93" t="str">
        <f t="shared" si="4"/>
        <v/>
      </c>
      <c r="AK15" s="74" t="str">
        <f t="shared" si="5"/>
        <v/>
      </c>
    </row>
    <row r="16" spans="1:37" s="23" customFormat="1" ht="17.25" customHeight="1">
      <c r="A16" s="69">
        <v>12</v>
      </c>
      <c r="B16" s="114" t="str">
        <f>IF(DS!B16&lt;&gt;"",DS!B16,"")</f>
        <v>Vũ Phạm Thành Long</v>
      </c>
      <c r="C16" s="36" t="str">
        <f>IF(DS!C16&lt;&gt;"",DS!C16,"")</f>
        <v>Long</v>
      </c>
      <c r="D16" s="99"/>
      <c r="E16" s="38"/>
      <c r="F16" s="38">
        <v>8</v>
      </c>
      <c r="G16" s="38">
        <v>8</v>
      </c>
      <c r="H16" s="38">
        <v>8</v>
      </c>
      <c r="I16" s="39">
        <v>7</v>
      </c>
      <c r="J16" s="40"/>
      <c r="K16" s="41"/>
      <c r="L16" s="41"/>
      <c r="M16" s="42"/>
      <c r="N16" s="42"/>
      <c r="O16" s="43">
        <v>7</v>
      </c>
      <c r="P16" s="44">
        <v>6.8</v>
      </c>
      <c r="Q16" s="45">
        <f t="shared" si="0"/>
        <v>7.3</v>
      </c>
      <c r="R16" s="70" t="str">
        <f t="shared" si="1"/>
        <v>Khá</v>
      </c>
      <c r="S16" s="69">
        <v>12</v>
      </c>
      <c r="T16" s="114" t="str">
        <f t="shared" si="2"/>
        <v>Vũ Phạm Thành Long</v>
      </c>
      <c r="U16" s="36" t="str">
        <f t="shared" si="2"/>
        <v>Long</v>
      </c>
      <c r="V16" s="37"/>
      <c r="W16" s="38"/>
      <c r="X16" s="38"/>
      <c r="Y16" s="38"/>
      <c r="Z16" s="38"/>
      <c r="AA16" s="39"/>
      <c r="AB16" s="40"/>
      <c r="AC16" s="41"/>
      <c r="AD16" s="41"/>
      <c r="AE16" s="42"/>
      <c r="AF16" s="42"/>
      <c r="AG16" s="43"/>
      <c r="AH16" s="44"/>
      <c r="AI16" s="45" t="str">
        <f t="shared" si="3"/>
        <v/>
      </c>
      <c r="AJ16" s="91" t="str">
        <f t="shared" si="4"/>
        <v/>
      </c>
      <c r="AK16" s="70" t="str">
        <f t="shared" si="5"/>
        <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v>2.9</v>
      </c>
      <c r="Q17" s="45">
        <f t="shared" si="0"/>
        <v>2.9</v>
      </c>
      <c r="R17" s="70" t="str">
        <f t="shared" si="1"/>
        <v>Kém</v>
      </c>
      <c r="S17" s="69">
        <v>13</v>
      </c>
      <c r="T17" s="114" t="str">
        <f t="shared" si="2"/>
        <v/>
      </c>
      <c r="U17" s="36" t="str">
        <f t="shared" si="2"/>
        <v>Kha</v>
      </c>
      <c r="V17" s="37"/>
      <c r="W17" s="38"/>
      <c r="X17" s="38"/>
      <c r="Y17" s="38"/>
      <c r="Z17" s="38"/>
      <c r="AA17" s="39"/>
      <c r="AB17" s="40"/>
      <c r="AC17" s="41"/>
      <c r="AD17" s="41"/>
      <c r="AE17" s="42"/>
      <c r="AF17" s="42"/>
      <c r="AG17" s="43"/>
      <c r="AH17" s="44"/>
      <c r="AI17" s="45" t="str">
        <f t="shared" si="3"/>
        <v/>
      </c>
      <c r="AJ17" s="91" t="str">
        <f t="shared" si="4"/>
        <v/>
      </c>
      <c r="AK17" s="70" t="str">
        <f t="shared" si="5"/>
        <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c r="P18" s="44">
        <v>2.2000000000000002</v>
      </c>
      <c r="Q18" s="45">
        <f t="shared" si="0"/>
        <v>2.2000000000000002</v>
      </c>
      <c r="R18" s="70" t="str">
        <f t="shared" si="1"/>
        <v>Kém</v>
      </c>
      <c r="S18" s="69">
        <v>14</v>
      </c>
      <c r="T18" s="114" t="str">
        <f t="shared" si="2"/>
        <v/>
      </c>
      <c r="U18" s="36" t="str">
        <f t="shared" si="2"/>
        <v>Châu</v>
      </c>
      <c r="V18" s="37"/>
      <c r="W18" s="38"/>
      <c r="X18" s="38"/>
      <c r="Y18" s="38"/>
      <c r="Z18" s="38"/>
      <c r="AA18" s="39"/>
      <c r="AB18" s="40"/>
      <c r="AC18" s="41"/>
      <c r="AD18" s="41"/>
      <c r="AE18" s="42"/>
      <c r="AF18" s="42"/>
      <c r="AG18" s="43"/>
      <c r="AH18" s="44"/>
      <c r="AI18" s="45" t="str">
        <f t="shared" si="3"/>
        <v/>
      </c>
      <c r="AJ18" s="91" t="str">
        <f t="shared" si="4"/>
        <v/>
      </c>
      <c r="AK18" s="70" t="str">
        <f t="shared" si="5"/>
        <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2"/>
        <v/>
      </c>
      <c r="V19" s="77"/>
      <c r="W19" s="78"/>
      <c r="X19" s="78"/>
      <c r="Y19" s="78"/>
      <c r="Z19" s="78"/>
      <c r="AA19" s="79"/>
      <c r="AB19" s="80"/>
      <c r="AC19" s="81"/>
      <c r="AD19" s="81"/>
      <c r="AE19" s="82"/>
      <c r="AF19" s="82"/>
      <c r="AG19" s="83"/>
      <c r="AH19" s="84"/>
      <c r="AI19" s="85" t="str">
        <f t="shared" si="3"/>
        <v/>
      </c>
      <c r="AJ19" s="92" t="str">
        <f t="shared" si="4"/>
        <v/>
      </c>
      <c r="AK19" s="86" t="str">
        <f t="shared" si="5"/>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2"/>
        <v/>
      </c>
      <c r="V20" s="56"/>
      <c r="W20" s="57"/>
      <c r="X20" s="57"/>
      <c r="Y20" s="57"/>
      <c r="Z20" s="57"/>
      <c r="AA20" s="58"/>
      <c r="AB20" s="59"/>
      <c r="AC20" s="60"/>
      <c r="AD20" s="60"/>
      <c r="AE20" s="61"/>
      <c r="AF20" s="61"/>
      <c r="AG20" s="62"/>
      <c r="AH20" s="63"/>
      <c r="AI20" s="64" t="str">
        <f t="shared" si="3"/>
        <v/>
      </c>
      <c r="AJ20" s="93" t="str">
        <f t="shared" si="4"/>
        <v/>
      </c>
      <c r="AK20" s="74" t="str">
        <f t="shared" si="5"/>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2"/>
        <v/>
      </c>
      <c r="V21" s="37"/>
      <c r="W21" s="38"/>
      <c r="X21" s="38"/>
      <c r="Y21" s="38"/>
      <c r="Z21" s="38"/>
      <c r="AA21" s="39"/>
      <c r="AB21" s="40"/>
      <c r="AC21" s="41"/>
      <c r="AD21" s="41"/>
      <c r="AE21" s="42"/>
      <c r="AF21" s="42"/>
      <c r="AG21" s="43"/>
      <c r="AH21" s="44"/>
      <c r="AI21" s="45" t="str">
        <f t="shared" si="3"/>
        <v/>
      </c>
      <c r="AJ21" s="91" t="str">
        <f t="shared" si="4"/>
        <v/>
      </c>
      <c r="AK21" s="70" t="str">
        <f t="shared" si="5"/>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2"/>
        <v/>
      </c>
      <c r="V22" s="37"/>
      <c r="W22" s="38"/>
      <c r="X22" s="38"/>
      <c r="Y22" s="38"/>
      <c r="Z22" s="38"/>
      <c r="AA22" s="39"/>
      <c r="AB22" s="40"/>
      <c r="AC22" s="41"/>
      <c r="AD22" s="41"/>
      <c r="AE22" s="42"/>
      <c r="AF22" s="42"/>
      <c r="AG22" s="43"/>
      <c r="AH22" s="44"/>
      <c r="AI22" s="45" t="str">
        <f t="shared" si="3"/>
        <v/>
      </c>
      <c r="AJ22" s="91" t="str">
        <f t="shared" si="4"/>
        <v/>
      </c>
      <c r="AK22" s="70" t="str">
        <f t="shared" si="5"/>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2"/>
        <v/>
      </c>
      <c r="V23" s="37"/>
      <c r="W23" s="38"/>
      <c r="X23" s="38"/>
      <c r="Y23" s="38"/>
      <c r="Z23" s="38"/>
      <c r="AA23" s="39"/>
      <c r="AB23" s="40"/>
      <c r="AC23" s="41"/>
      <c r="AD23" s="41"/>
      <c r="AE23" s="42"/>
      <c r="AF23" s="42"/>
      <c r="AG23" s="43"/>
      <c r="AH23" s="44"/>
      <c r="AI23" s="45" t="str">
        <f t="shared" si="3"/>
        <v/>
      </c>
      <c r="AJ23" s="91" t="str">
        <f t="shared" si="4"/>
        <v/>
      </c>
      <c r="AK23" s="70" t="str">
        <f t="shared" si="5"/>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2"/>
        <v/>
      </c>
      <c r="V24" s="77"/>
      <c r="W24" s="78"/>
      <c r="X24" s="78"/>
      <c r="Y24" s="78"/>
      <c r="Z24" s="78"/>
      <c r="AA24" s="79"/>
      <c r="AB24" s="80"/>
      <c r="AC24" s="81"/>
      <c r="AD24" s="81"/>
      <c r="AE24" s="82"/>
      <c r="AF24" s="82"/>
      <c r="AG24" s="83"/>
      <c r="AH24" s="84"/>
      <c r="AI24" s="85" t="str">
        <f t="shared" si="3"/>
        <v/>
      </c>
      <c r="AJ24" s="92" t="str">
        <f t="shared" si="4"/>
        <v/>
      </c>
      <c r="AK24" s="86" t="str">
        <f t="shared" si="5"/>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2"/>
        <v/>
      </c>
      <c r="V25" s="56"/>
      <c r="W25" s="57"/>
      <c r="X25" s="57"/>
      <c r="Y25" s="57"/>
      <c r="Z25" s="57"/>
      <c r="AA25" s="58"/>
      <c r="AB25" s="59"/>
      <c r="AC25" s="60"/>
      <c r="AD25" s="60"/>
      <c r="AE25" s="61"/>
      <c r="AF25" s="61"/>
      <c r="AG25" s="62"/>
      <c r="AH25" s="63"/>
      <c r="AI25" s="64" t="str">
        <f t="shared" si="3"/>
        <v/>
      </c>
      <c r="AJ25" s="93" t="str">
        <f t="shared" si="4"/>
        <v/>
      </c>
      <c r="AK25" s="74" t="str">
        <f t="shared" si="5"/>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2"/>
        <v/>
      </c>
      <c r="V26" s="37"/>
      <c r="W26" s="38"/>
      <c r="X26" s="38"/>
      <c r="Y26" s="38"/>
      <c r="Z26" s="38"/>
      <c r="AA26" s="39"/>
      <c r="AB26" s="40"/>
      <c r="AC26" s="41"/>
      <c r="AD26" s="41"/>
      <c r="AE26" s="42"/>
      <c r="AF26" s="42"/>
      <c r="AG26" s="43"/>
      <c r="AH26" s="44"/>
      <c r="AI26" s="45" t="str">
        <f t="shared" si="3"/>
        <v/>
      </c>
      <c r="AJ26" s="91" t="str">
        <f t="shared" si="4"/>
        <v/>
      </c>
      <c r="AK26" s="70" t="str">
        <f t="shared" si="5"/>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2"/>
        <v/>
      </c>
      <c r="V27" s="37"/>
      <c r="W27" s="38"/>
      <c r="X27" s="38"/>
      <c r="Y27" s="38"/>
      <c r="Z27" s="38"/>
      <c r="AA27" s="39"/>
      <c r="AB27" s="40"/>
      <c r="AC27" s="41"/>
      <c r="AD27" s="41"/>
      <c r="AE27" s="42"/>
      <c r="AF27" s="42"/>
      <c r="AG27" s="43"/>
      <c r="AH27" s="44"/>
      <c r="AI27" s="45" t="str">
        <f t="shared" si="3"/>
        <v/>
      </c>
      <c r="AJ27" s="91" t="str">
        <f t="shared" si="4"/>
        <v/>
      </c>
      <c r="AK27" s="70" t="str">
        <f t="shared" si="5"/>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2"/>
        <v/>
      </c>
      <c r="V28" s="37"/>
      <c r="W28" s="38"/>
      <c r="X28" s="38"/>
      <c r="Y28" s="38"/>
      <c r="Z28" s="38"/>
      <c r="AA28" s="39"/>
      <c r="AB28" s="40"/>
      <c r="AC28" s="41"/>
      <c r="AD28" s="41"/>
      <c r="AE28" s="42"/>
      <c r="AF28" s="42"/>
      <c r="AG28" s="43"/>
      <c r="AH28" s="44"/>
      <c r="AI28" s="45" t="str">
        <f t="shared" si="3"/>
        <v/>
      </c>
      <c r="AJ28" s="91" t="str">
        <f t="shared" si="4"/>
        <v/>
      </c>
      <c r="AK28" s="70" t="str">
        <f t="shared" si="5"/>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2"/>
        <v/>
      </c>
      <c r="V29" s="77"/>
      <c r="W29" s="78"/>
      <c r="X29" s="78"/>
      <c r="Y29" s="78"/>
      <c r="Z29" s="78"/>
      <c r="AA29" s="79"/>
      <c r="AB29" s="80"/>
      <c r="AC29" s="81"/>
      <c r="AD29" s="81"/>
      <c r="AE29" s="82"/>
      <c r="AF29" s="82"/>
      <c r="AG29" s="83"/>
      <c r="AH29" s="84"/>
      <c r="AI29" s="85" t="str">
        <f t="shared" si="3"/>
        <v/>
      </c>
      <c r="AJ29" s="92" t="str">
        <f t="shared" si="4"/>
        <v/>
      </c>
      <c r="AK29" s="86" t="str">
        <f t="shared" si="5"/>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2"/>
        <v/>
      </c>
      <c r="V30" s="56"/>
      <c r="W30" s="57"/>
      <c r="X30" s="57"/>
      <c r="Y30" s="57"/>
      <c r="Z30" s="57"/>
      <c r="AA30" s="58"/>
      <c r="AB30" s="59"/>
      <c r="AC30" s="60"/>
      <c r="AD30" s="60"/>
      <c r="AE30" s="61"/>
      <c r="AF30" s="61"/>
      <c r="AG30" s="62"/>
      <c r="AH30" s="63"/>
      <c r="AI30" s="64" t="str">
        <f t="shared" si="3"/>
        <v/>
      </c>
      <c r="AJ30" s="93" t="str">
        <f t="shared" si="4"/>
        <v/>
      </c>
      <c r="AK30" s="74" t="str">
        <f t="shared" si="5"/>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2"/>
        <v/>
      </c>
      <c r="V31" s="37"/>
      <c r="W31" s="38"/>
      <c r="X31" s="38"/>
      <c r="Y31" s="38"/>
      <c r="Z31" s="38"/>
      <c r="AA31" s="39"/>
      <c r="AB31" s="40"/>
      <c r="AC31" s="41"/>
      <c r="AD31" s="41"/>
      <c r="AE31" s="42"/>
      <c r="AF31" s="42"/>
      <c r="AG31" s="43"/>
      <c r="AH31" s="44"/>
      <c r="AI31" s="45" t="str">
        <f t="shared" si="3"/>
        <v/>
      </c>
      <c r="AJ31" s="91" t="str">
        <f t="shared" si="4"/>
        <v/>
      </c>
      <c r="AK31" s="70" t="str">
        <f t="shared" si="5"/>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t="str">
        <f t="shared" si="2"/>
        <v/>
      </c>
      <c r="U32" s="36" t="str">
        <f t="shared" si="2"/>
        <v/>
      </c>
      <c r="V32" s="37"/>
      <c r="W32" s="38"/>
      <c r="X32" s="38"/>
      <c r="Y32" s="38"/>
      <c r="Z32" s="38"/>
      <c r="AA32" s="39"/>
      <c r="AB32" s="40"/>
      <c r="AC32" s="41"/>
      <c r="AD32" s="41"/>
      <c r="AE32" s="42"/>
      <c r="AF32" s="42"/>
      <c r="AG32" s="43"/>
      <c r="AH32" s="44"/>
      <c r="AI32" s="45" t="str">
        <f t="shared" si="3"/>
        <v/>
      </c>
      <c r="AJ32" s="91" t="str">
        <f t="shared" si="4"/>
        <v/>
      </c>
      <c r="AK32" s="70" t="str">
        <f t="shared" si="5"/>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t="str">
        <f t="shared" si="2"/>
        <v/>
      </c>
      <c r="U33" s="36" t="str">
        <f t="shared" si="2"/>
        <v/>
      </c>
      <c r="V33" s="37"/>
      <c r="W33" s="38"/>
      <c r="X33" s="38"/>
      <c r="Y33" s="38"/>
      <c r="Z33" s="38"/>
      <c r="AA33" s="39"/>
      <c r="AB33" s="40"/>
      <c r="AC33" s="41"/>
      <c r="AD33" s="41"/>
      <c r="AE33" s="42"/>
      <c r="AF33" s="42"/>
      <c r="AG33" s="43"/>
      <c r="AH33" s="44"/>
      <c r="AI33" s="45" t="str">
        <f t="shared" si="3"/>
        <v/>
      </c>
      <c r="AJ33" s="91" t="str">
        <f t="shared" si="4"/>
        <v/>
      </c>
      <c r="AK33" s="70" t="str">
        <f t="shared" si="5"/>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2"/>
        <v/>
      </c>
      <c r="V34" s="77"/>
      <c r="W34" s="78"/>
      <c r="X34" s="78"/>
      <c r="Y34" s="78"/>
      <c r="Z34" s="78"/>
      <c r="AA34" s="79"/>
      <c r="AB34" s="80"/>
      <c r="AC34" s="81"/>
      <c r="AD34" s="81"/>
      <c r="AE34" s="82"/>
      <c r="AF34" s="82"/>
      <c r="AG34" s="83"/>
      <c r="AH34" s="84"/>
      <c r="AI34" s="85" t="str">
        <f t="shared" si="3"/>
        <v/>
      </c>
      <c r="AJ34" s="92" t="str">
        <f t="shared" si="4"/>
        <v/>
      </c>
      <c r="AK34" s="86" t="str">
        <f t="shared" si="5"/>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2"/>
        <v/>
      </c>
      <c r="V35" s="56"/>
      <c r="W35" s="57"/>
      <c r="X35" s="57"/>
      <c r="Y35" s="57"/>
      <c r="Z35" s="57"/>
      <c r="AA35" s="58"/>
      <c r="AB35" s="59"/>
      <c r="AC35" s="60"/>
      <c r="AD35" s="60"/>
      <c r="AE35" s="61"/>
      <c r="AF35" s="61"/>
      <c r="AG35" s="62"/>
      <c r="AH35" s="63"/>
      <c r="AI35" s="64" t="str">
        <f t="shared" si="3"/>
        <v/>
      </c>
      <c r="AJ35" s="93" t="str">
        <f t="shared" si="4"/>
        <v/>
      </c>
      <c r="AK35" s="74" t="str">
        <f t="shared" si="5"/>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2"/>
        <v/>
      </c>
      <c r="V36" s="37"/>
      <c r="W36" s="38"/>
      <c r="X36" s="38"/>
      <c r="Y36" s="38"/>
      <c r="Z36" s="38"/>
      <c r="AA36" s="39"/>
      <c r="AB36" s="40"/>
      <c r="AC36" s="41"/>
      <c r="AD36" s="41"/>
      <c r="AE36" s="42"/>
      <c r="AF36" s="42"/>
      <c r="AG36" s="43"/>
      <c r="AH36" s="44"/>
      <c r="AI36" s="45" t="str">
        <f t="shared" si="3"/>
        <v/>
      </c>
      <c r="AJ36" s="91" t="str">
        <f t="shared" si="4"/>
        <v/>
      </c>
      <c r="AK36" s="70" t="str">
        <f t="shared" si="5"/>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2"/>
        <v/>
      </c>
      <c r="V37" s="37"/>
      <c r="W37" s="38"/>
      <c r="X37" s="38"/>
      <c r="Y37" s="38"/>
      <c r="Z37" s="38"/>
      <c r="AA37" s="39"/>
      <c r="AB37" s="40"/>
      <c r="AC37" s="41"/>
      <c r="AD37" s="41"/>
      <c r="AE37" s="42"/>
      <c r="AF37" s="42"/>
      <c r="AG37" s="43"/>
      <c r="AH37" s="44"/>
      <c r="AI37" s="45" t="str">
        <f t="shared" si="3"/>
        <v/>
      </c>
      <c r="AJ37" s="91" t="str">
        <f t="shared" si="4"/>
        <v/>
      </c>
      <c r="AK37" s="70" t="str">
        <f t="shared" si="5"/>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2"/>
        <v/>
      </c>
      <c r="V38" s="37"/>
      <c r="W38" s="38"/>
      <c r="X38" s="38"/>
      <c r="Y38" s="38"/>
      <c r="Z38" s="38"/>
      <c r="AA38" s="39"/>
      <c r="AB38" s="40"/>
      <c r="AC38" s="41"/>
      <c r="AD38" s="41"/>
      <c r="AE38" s="42"/>
      <c r="AF38" s="42"/>
      <c r="AG38" s="43"/>
      <c r="AH38" s="44"/>
      <c r="AI38" s="45" t="str">
        <f t="shared" si="3"/>
        <v/>
      </c>
      <c r="AJ38" s="91" t="str">
        <f t="shared" si="4"/>
        <v/>
      </c>
      <c r="AK38" s="70" t="str">
        <f t="shared" si="5"/>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2"/>
        <v/>
      </c>
      <c r="V39" s="77"/>
      <c r="W39" s="78"/>
      <c r="X39" s="78"/>
      <c r="Y39" s="78"/>
      <c r="Z39" s="78"/>
      <c r="AA39" s="79"/>
      <c r="AB39" s="80"/>
      <c r="AC39" s="81"/>
      <c r="AD39" s="81"/>
      <c r="AE39" s="82"/>
      <c r="AF39" s="82"/>
      <c r="AG39" s="83"/>
      <c r="AH39" s="84"/>
      <c r="AI39" s="85" t="str">
        <f t="shared" si="3"/>
        <v/>
      </c>
      <c r="AJ39" s="92" t="str">
        <f t="shared" si="4"/>
        <v/>
      </c>
      <c r="AK39" s="86" t="str">
        <f t="shared" si="5"/>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2"/>
        <v/>
      </c>
      <c r="V40" s="56"/>
      <c r="W40" s="57"/>
      <c r="X40" s="57"/>
      <c r="Y40" s="57"/>
      <c r="Z40" s="57"/>
      <c r="AA40" s="58"/>
      <c r="AB40" s="59"/>
      <c r="AC40" s="60"/>
      <c r="AD40" s="60"/>
      <c r="AE40" s="61"/>
      <c r="AF40" s="61"/>
      <c r="AG40" s="62"/>
      <c r="AH40" s="63"/>
      <c r="AI40" s="64" t="str">
        <f t="shared" si="3"/>
        <v/>
      </c>
      <c r="AJ40" s="93" t="str">
        <f t="shared" si="4"/>
        <v/>
      </c>
      <c r="AK40" s="74" t="str">
        <f t="shared" si="5"/>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2"/>
        <v/>
      </c>
      <c r="V41" s="37"/>
      <c r="W41" s="38"/>
      <c r="X41" s="38"/>
      <c r="Y41" s="38"/>
      <c r="Z41" s="38"/>
      <c r="AA41" s="39"/>
      <c r="AB41" s="40"/>
      <c r="AC41" s="41"/>
      <c r="AD41" s="41"/>
      <c r="AE41" s="42"/>
      <c r="AF41" s="42"/>
      <c r="AG41" s="43"/>
      <c r="AH41" s="44"/>
      <c r="AI41" s="45" t="str">
        <f t="shared" si="3"/>
        <v/>
      </c>
      <c r="AJ41" s="91" t="str">
        <f t="shared" si="4"/>
        <v/>
      </c>
      <c r="AK41" s="70" t="str">
        <f t="shared" si="5"/>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2"/>
        <v/>
      </c>
      <c r="V42" s="37"/>
      <c r="W42" s="38"/>
      <c r="X42" s="38"/>
      <c r="Y42" s="38"/>
      <c r="Z42" s="38"/>
      <c r="AA42" s="39"/>
      <c r="AB42" s="40"/>
      <c r="AC42" s="41"/>
      <c r="AD42" s="41"/>
      <c r="AE42" s="42"/>
      <c r="AF42" s="42"/>
      <c r="AG42" s="43"/>
      <c r="AH42" s="44"/>
      <c r="AI42" s="45" t="str">
        <f t="shared" si="3"/>
        <v/>
      </c>
      <c r="AJ42" s="91" t="str">
        <f t="shared" si="4"/>
        <v/>
      </c>
      <c r="AK42" s="70" t="str">
        <f t="shared" si="5"/>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2"/>
        <v/>
      </c>
      <c r="V43" s="37"/>
      <c r="W43" s="38"/>
      <c r="X43" s="38"/>
      <c r="Y43" s="38"/>
      <c r="Z43" s="38"/>
      <c r="AA43" s="39"/>
      <c r="AB43" s="40"/>
      <c r="AC43" s="41"/>
      <c r="AD43" s="41"/>
      <c r="AE43" s="42"/>
      <c r="AF43" s="42"/>
      <c r="AG43" s="43"/>
      <c r="AH43" s="44"/>
      <c r="AI43" s="45" t="str">
        <f t="shared" si="3"/>
        <v/>
      </c>
      <c r="AJ43" s="91" t="str">
        <f t="shared" si="4"/>
        <v/>
      </c>
      <c r="AK43" s="70" t="str">
        <f t="shared" si="5"/>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2"/>
        <v/>
      </c>
      <c r="V44" s="47"/>
      <c r="W44" s="48"/>
      <c r="X44" s="48"/>
      <c r="Y44" s="48"/>
      <c r="Z44" s="48"/>
      <c r="AA44" s="49"/>
      <c r="AB44" s="50"/>
      <c r="AC44" s="51"/>
      <c r="AD44" s="51"/>
      <c r="AE44" s="52"/>
      <c r="AF44" s="52"/>
      <c r="AG44" s="53"/>
      <c r="AH44" s="54"/>
      <c r="AI44" s="55" t="str">
        <f t="shared" si="3"/>
        <v/>
      </c>
      <c r="AJ44" s="94" t="str">
        <f t="shared" si="4"/>
        <v/>
      </c>
      <c r="AK44" s="72" t="str">
        <f t="shared" si="5"/>
        <v/>
      </c>
    </row>
    <row r="45" spans="1:37" s="23" customFormat="1" ht="18.75" customHeight="1">
      <c r="A45" s="302" t="str">
        <f>IF(COUNTBLANK($D$45:$P$45)&lt;13,"CHÚ Ý: THIẾU CỘT ĐIỂM TẠI X","")</f>
        <v>CHÚ Ý: THIẾU CỘT ĐIỂM TẠI X</v>
      </c>
      <c r="B45" s="302"/>
      <c r="C45" s="302"/>
      <c r="D45" s="66"/>
      <c r="E45" s="66" t="str">
        <f t="shared" ref="E45:P45" si="6">IF(COUNT(E5:E44)=0,"",IF(COUNTBLANK(E5:E44)&gt;COUNTBLANK($Q$5:$Q$44),"X",""))</f>
        <v>X</v>
      </c>
      <c r="F45" s="66" t="str">
        <f t="shared" si="6"/>
        <v>X</v>
      </c>
      <c r="G45" s="66" t="str">
        <f t="shared" si="6"/>
        <v>X</v>
      </c>
      <c r="H45" s="66" t="str">
        <f t="shared" si="6"/>
        <v>X</v>
      </c>
      <c r="I45" s="66" t="str">
        <f t="shared" si="6"/>
        <v>X</v>
      </c>
      <c r="J45" s="66" t="str">
        <f t="shared" si="6"/>
        <v/>
      </c>
      <c r="K45" s="66" t="str">
        <f t="shared" si="6"/>
        <v/>
      </c>
      <c r="L45" s="66" t="str">
        <f t="shared" si="6"/>
        <v/>
      </c>
      <c r="M45" s="66" t="str">
        <f t="shared" si="6"/>
        <v/>
      </c>
      <c r="N45" s="66" t="str">
        <f t="shared" si="6"/>
        <v/>
      </c>
      <c r="O45" s="66" t="str">
        <f t="shared" si="6"/>
        <v>X</v>
      </c>
      <c r="P45" s="66" t="str">
        <f t="shared" si="6"/>
        <v/>
      </c>
      <c r="Q45" s="66"/>
      <c r="R45" s="66"/>
      <c r="S45" s="291" t="str">
        <f>IF(COUNTBLANK(V45:AH45)&lt;13,"THIẾU ĐIỂM TẠI CỘT X","")</f>
        <v/>
      </c>
      <c r="T45" s="291"/>
      <c r="U45" s="291"/>
      <c r="V45" s="66"/>
      <c r="W45" s="66" t="str">
        <f t="shared" ref="W45:AH45" si="7">IF(COUNT(W5:W44)=0,"",IF(COUNTBLANK(W5:W44)&gt;COUNTBLANK($AI$5:$AI$44),"X",""))</f>
        <v/>
      </c>
      <c r="X45" s="66" t="str">
        <f t="shared" si="7"/>
        <v/>
      </c>
      <c r="Y45" s="66" t="str">
        <f t="shared" si="7"/>
        <v/>
      </c>
      <c r="Z45" s="66" t="str">
        <f t="shared" si="7"/>
        <v/>
      </c>
      <c r="AA45" s="66" t="str">
        <f t="shared" si="7"/>
        <v/>
      </c>
      <c r="AB45" s="66" t="str">
        <f t="shared" si="7"/>
        <v/>
      </c>
      <c r="AC45" s="66" t="str">
        <f t="shared" si="7"/>
        <v/>
      </c>
      <c r="AD45" s="66" t="str">
        <f t="shared" si="7"/>
        <v/>
      </c>
      <c r="AE45" s="66" t="str">
        <f t="shared" si="7"/>
        <v/>
      </c>
      <c r="AF45" s="66" t="str">
        <f t="shared" si="7"/>
        <v/>
      </c>
      <c r="AG45" s="66" t="str">
        <f t="shared" si="7"/>
        <v/>
      </c>
      <c r="AH45" s="66" t="str">
        <f t="shared" si="7"/>
        <v/>
      </c>
      <c r="AI45" s="66"/>
      <c r="AJ45" s="66"/>
      <c r="AK45" s="97"/>
    </row>
    <row r="46" spans="1:37" s="23" customFormat="1" ht="18" customHeight="1">
      <c r="A46" s="24"/>
      <c r="B46" s="88" t="str">
        <f>"Tổng số được tổng kết:   "&amp;40-COUNTBLANK($P$5:$P$44)</f>
        <v>Tổng số được tổng kết:   14</v>
      </c>
      <c r="C46" s="87"/>
      <c r="D46" s="303" t="str">
        <f>IF(40-COUNTBLANK($P$5:$P$44)=0,"Giỏi: 0 (0%)","Giỏi: "&amp;COUNTIF(R$5:R$44,"Giỏi")&amp;" ("&amp;ROUND(COUNTIF(R$5:R$44,"Giỏi")*100/(40-COUNTBLANK($P$5:$P$44)),1)&amp;"%)")</f>
        <v>Giỏi: 0 (0%)</v>
      </c>
      <c r="E46" s="303"/>
      <c r="F46" s="303"/>
      <c r="G46" s="303"/>
      <c r="H46" s="303"/>
      <c r="I46" s="303"/>
      <c r="J46" s="305" t="str">
        <f>IF(40-COUNTBLANK($P$5:$P$44)=0,"Khá: 0 (0%)","Khá: "&amp;COUNTIF(R$5:R$44,"Khá")&amp;" ("&amp;ROUND(COUNTIF(R$5:R$44,"Khá")*100/(40-COUNTBLANK($P$5:$P$44)),1)&amp;"%)")</f>
        <v>Khá: 8 (57.1%)</v>
      </c>
      <c r="K46" s="305"/>
      <c r="L46" s="305"/>
      <c r="M46" s="305"/>
      <c r="N46" s="305"/>
      <c r="O46" s="305"/>
      <c r="P46" s="303" t="str">
        <f>IF(40-COUNTBLANK($P$5:$P$44)=0,"TB: 0 (0%)","TB: "&amp;COUNTIF(R$5:R$44,"TB")&amp;" ("&amp;ROUND(COUNTIF(R$5:R$44,"TB")*100/(40-COUNTBLANK($P$5:$P$44)),1)&amp;"%)")</f>
        <v>TB: 4 (28.6%)</v>
      </c>
      <c r="Q46" s="303"/>
      <c r="R46" s="303"/>
      <c r="S46" s="88" t="str">
        <f>"  Tổng số được tổng kết:  "&amp;40-COUNTBLANK($P$5:$P$44)</f>
        <v xml:space="preserve">  Tổng số được tổng kết:  14</v>
      </c>
      <c r="U46" s="87"/>
      <c r="V46" s="303" t="str">
        <f>IF(40-COUNTBLANK($P$5:$P$44)=0,"Giỏi: 0 (0%)","Giỏi: "&amp;COUNTIF(AK$5:AK$44,"Giỏi")&amp;" ("&amp;ROUND(COUNTIF(AK$5:AK$44,"Giỏi")*100/(40-COUNTBLANK($P$5:$P$44)),1)&amp;"%)")</f>
        <v>Giỏi: 0 (0%)</v>
      </c>
      <c r="W46" s="303"/>
      <c r="X46" s="303"/>
      <c r="Y46" s="303"/>
      <c r="Z46" s="303"/>
      <c r="AA46" s="303"/>
      <c r="AB46" s="305" t="str">
        <f>IF(40-COUNTBLANK($P$5:$P$44)=0,"Khá: 0 (0%)","Khá: "&amp;COUNTIF(AK$5:AK$44,"Khá")&amp;" ("&amp;ROUND(COUNTIF(AK$5:AK$44,"Khá")*100/(40-COUNTBLANK($P$5:$P$44)),1)&amp;"%)")</f>
        <v>Khá: 3 (21.4%)</v>
      </c>
      <c r="AC46" s="305"/>
      <c r="AD46" s="305"/>
      <c r="AE46" s="305"/>
      <c r="AF46" s="305"/>
      <c r="AG46" s="305"/>
      <c r="AH46" s="303" t="str">
        <f>IF(40-COUNTBLANK($P$5:$P$44)=0,"TB: 0 (0%)","TB: "&amp;COUNTIF(AK$5:AK$44,"TB")&amp;" ("&amp;ROUND(COUNTIF(AK$5:AK$44,"TB")*100/(40-COUNTBLANK($P$5:$P$44)),1)&amp;"%)")</f>
        <v>TB: 6 (42.9%)</v>
      </c>
      <c r="AI46" s="303"/>
      <c r="AJ46" s="303"/>
      <c r="AK46" s="303"/>
    </row>
    <row r="47" spans="1:37" s="23" customFormat="1" ht="18" customHeight="1">
      <c r="A47" s="24"/>
      <c r="B47" s="65"/>
      <c r="C47" s="65"/>
      <c r="D47" s="304" t="str">
        <f>IF(40-COUNTBLANK($P$5:$P$44)=0,"Yếu: 0 (0%)","Yếu: "&amp;COUNTIF(R$5:R$44,"Yếu")&amp;" ("&amp;ROUND(COUNTIF(R$5:R$44,"Yếu")*100/(40-COUNTBLANK($P$5:$P$44)),1)&amp;"%)")</f>
        <v>Yếu: 0 (0%)</v>
      </c>
      <c r="E47" s="304"/>
      <c r="F47" s="304"/>
      <c r="G47" s="304"/>
      <c r="H47" s="304"/>
      <c r="I47" s="304"/>
      <c r="J47" s="304" t="str">
        <f>IF(40-COUNTBLANK($P$5:$P$44)=0,"Kém: 0 (0%)","Kém: "&amp;COUNTIF(R$5:R$44,"Kém")&amp;" ("&amp;ROUND(COUNTIF(R$5:R$44,"Kém")*100/(40-COUNTBLANK($P$5:$P$44)),1)&amp;"%)")</f>
        <v>Kém: 2 (14.3%)</v>
      </c>
      <c r="K47" s="304"/>
      <c r="L47" s="304"/>
      <c r="M47" s="304"/>
      <c r="N47" s="304"/>
      <c r="O47" s="304"/>
      <c r="Q47" s="25"/>
      <c r="S47" s="24"/>
      <c r="T47" s="65"/>
      <c r="U47" s="65"/>
      <c r="V47" s="304" t="str">
        <f>IF(40-COUNTBLANK($P$5:$P$44)=0,"Yếu: 0 (0%)","Yếu: "&amp;COUNTIF(AK$5:AK$44,"Yếu")&amp;" ("&amp;ROUND(COUNTIF(AK$5:AK$44,"Yếu")*100/(40-COUNTBLANK($P$5:$P$44)),1)&amp;"%)")</f>
        <v>Yếu: 0 (0%)</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objects="1" scenarios="1"/>
  <customSheetViews>
    <customSheetView guid="{E68D9D97-1862-4956-AC88-DC3F0C392D77}" showRuler="0">
      <pane xSplit="2" topLeftCell="C1" activePane="topRight" state="frozen"/>
      <selection pane="topRight" activeCell="C1" sqref="C1:C65536"/>
      <pageMargins left="0.75" right="0.75" top="1" bottom="1" header="0.5" footer="0.5"/>
      <headerFooter alignWithMargins="0"/>
    </customSheetView>
  </customSheetViews>
  <mergeCells count="25">
    <mergeCell ref="A1:C1"/>
    <mergeCell ref="Q1:R1"/>
    <mergeCell ref="S1:U1"/>
    <mergeCell ref="A2:D2"/>
    <mergeCell ref="S2:V2"/>
    <mergeCell ref="A3:R3"/>
    <mergeCell ref="S3:AK3"/>
    <mergeCell ref="B4:C4"/>
    <mergeCell ref="D4:I4"/>
    <mergeCell ref="J4:O4"/>
    <mergeCell ref="T4:U4"/>
    <mergeCell ref="V4:AA4"/>
    <mergeCell ref="AB4:AG4"/>
    <mergeCell ref="A45:C45"/>
    <mergeCell ref="S45:U45"/>
    <mergeCell ref="D46:I46"/>
    <mergeCell ref="J46:O46"/>
    <mergeCell ref="P46:R46"/>
    <mergeCell ref="V46:AA46"/>
    <mergeCell ref="AB46:AG46"/>
    <mergeCell ref="AH46:AK46"/>
    <mergeCell ref="D47:I47"/>
    <mergeCell ref="J47:O47"/>
    <mergeCell ref="V47:AA47"/>
    <mergeCell ref="AB47:AG47"/>
  </mergeCells>
  <phoneticPr fontId="10" type="noConversion"/>
  <conditionalFormatting sqref="D5 V5">
    <cfRule type="cellIs" priority="1" stopIfTrue="1" operator="between">
      <formula>0</formula>
      <formula>10</formula>
    </cfRule>
  </conditionalFormatting>
  <conditionalFormatting sqref="D45 V45">
    <cfRule type="cellIs" dxfId="47" priority="2" stopIfTrue="1" operator="notEqual">
      <formula>""""""</formula>
    </cfRule>
  </conditionalFormatting>
  <conditionalFormatting sqref="A45:C45">
    <cfRule type="cellIs" dxfId="46" priority="3" stopIfTrue="1" operator="equal">
      <formula>"CHÚ Ý: THIẾU CỘT ĐIỂM TẠI X"</formula>
    </cfRule>
  </conditionalFormatting>
  <conditionalFormatting sqref="S45:U45">
    <cfRule type="cellIs" dxfId="45"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promptTitle="CHÚ Ý" prompt="NHẬP ĐIỂM VÀO NHỮNG Ô NÀY" sqref="V5:AH44">
      <formula1>0</formula1>
      <formula2>10</formula2>
    </dataValidation>
    <dataValidation type="decimal" allowBlank="1" showErrorMessage="1" errorTitle="CHÚ Ý:" error="      Điểm không âm và không quá 10! _x000a_Click Retry để nhập lại, Cancel để bỏ qua." sqref="D5:P44">
      <formula1>0</formula1>
      <formula2>10</formula2>
    </dataValidation>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workbookViewId="0">
      <pane xSplit="3" ySplit="4" topLeftCell="M11" activePane="bottomRight" state="frozen"/>
      <selection pane="topRight" activeCell="D1" sqref="D1"/>
      <selection pane="bottomLeft" activeCell="A5" sqref="A5"/>
      <selection pane="bottomRight" activeCell="P18" sqref="P18"/>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"&amp;M_L!C12&amp; " - "&amp;"GVBM: "&amp;M_L!D12</f>
        <v xml:space="preserve">BẢNG ĐIỂM HỌC KỲ I - MÔN SỬ - GVBM: </v>
      </c>
      <c r="B3" s="298"/>
      <c r="C3" s="298"/>
      <c r="D3" s="298"/>
      <c r="E3" s="298"/>
      <c r="F3" s="298"/>
      <c r="G3" s="298"/>
      <c r="H3" s="298"/>
      <c r="I3" s="298"/>
      <c r="J3" s="298"/>
      <c r="K3" s="298"/>
      <c r="L3" s="298"/>
      <c r="M3" s="298"/>
      <c r="N3" s="298"/>
      <c r="O3" s="298"/>
      <c r="P3" s="298"/>
      <c r="Q3" s="298"/>
      <c r="R3" s="299"/>
      <c r="S3" s="297" t="str">
        <f xml:space="preserve"> "BẢNG ĐIỂM HỌC KỲ II - "&amp;"MÔN "&amp;M_L!C12&amp; " - "&amp;"GVBM: "&amp;M_L!E12</f>
        <v xml:space="preserve">BẢNG ĐIỂM HỌC KỲ II - MÔN SỬ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99</v>
      </c>
      <c r="E4" s="294"/>
      <c r="F4" s="294"/>
      <c r="G4" s="294"/>
      <c r="H4" s="294"/>
      <c r="I4" s="295"/>
      <c r="J4" s="296" t="s">
        <v>98</v>
      </c>
      <c r="K4" s="294"/>
      <c r="L4" s="294"/>
      <c r="M4" s="294"/>
      <c r="N4" s="294"/>
      <c r="O4" s="295"/>
      <c r="P4" s="118" t="s">
        <v>6</v>
      </c>
      <c r="Q4" s="17" t="s">
        <v>28</v>
      </c>
      <c r="R4" s="16" t="s">
        <v>29</v>
      </c>
      <c r="S4" s="109" t="s">
        <v>27</v>
      </c>
      <c r="T4" s="300" t="s">
        <v>22</v>
      </c>
      <c r="U4" s="301"/>
      <c r="V4" s="293" t="s">
        <v>99</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98">
        <v>9</v>
      </c>
      <c r="E5" s="28">
        <v>9</v>
      </c>
      <c r="F5" s="28">
        <v>9</v>
      </c>
      <c r="G5" s="28"/>
      <c r="H5" s="28"/>
      <c r="I5" s="29"/>
      <c r="J5" s="30"/>
      <c r="K5" s="31"/>
      <c r="L5" s="31"/>
      <c r="M5" s="32"/>
      <c r="N5" s="32"/>
      <c r="O5" s="33">
        <v>8.8000000000000007</v>
      </c>
      <c r="P5" s="34">
        <v>8.6999999999999993</v>
      </c>
      <c r="Q5" s="35">
        <f>IF(OR(COUNT($P5)=0,C5=""),"",ROUND(AVERAGE(D5:P5,J5:P5,P5),1))</f>
        <v>8.8000000000000007</v>
      </c>
      <c r="R5" s="68" t="str">
        <f>IF($Q5="","",IF($Q5&gt;=8,"Giỏi",IF($Q5&gt;=6.5,"Khá",IF($Q5&gt;=5,"TB",IF($Q5&gt;=3.5,"Yếu","Kém")))))</f>
        <v>Giỏi</v>
      </c>
      <c r="S5" s="67">
        <v>1</v>
      </c>
      <c r="T5" s="113" t="str">
        <f>IF(B5&lt;&gt;"",B5,"")</f>
        <v>Lê Vũ Hoàng Thiện</v>
      </c>
      <c r="U5" s="26" t="str">
        <f>IF(C5&lt;&gt;"",C5,"")</f>
        <v>Thiện</v>
      </c>
      <c r="V5" s="27"/>
      <c r="W5" s="28"/>
      <c r="X5" s="28"/>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99">
        <v>9</v>
      </c>
      <c r="E6" s="38">
        <v>9</v>
      </c>
      <c r="F6" s="38">
        <v>9</v>
      </c>
      <c r="G6" s="38"/>
      <c r="H6" s="38"/>
      <c r="I6" s="39"/>
      <c r="J6" s="40"/>
      <c r="K6" s="41"/>
      <c r="L6" s="41"/>
      <c r="M6" s="42"/>
      <c r="N6" s="42"/>
      <c r="O6" s="43">
        <v>8.5</v>
      </c>
      <c r="P6" s="44">
        <v>7.8</v>
      </c>
      <c r="Q6" s="45">
        <f t="shared" ref="Q6:Q44" si="0">IF(OR(COUNT($P6)=0,C6=""),"",ROUND(AVERAGE(D6:P6,J6:P6,P6),1))</f>
        <v>8.4</v>
      </c>
      <c r="R6" s="70" t="str">
        <f t="shared" ref="R6:R44" si="1">IF($Q6="","",IF($Q6&gt;=8,"Giỏi",IF($Q6&gt;=6.5,"Khá",IF($Q6&gt;=5,"TB",IF($Q6&gt;=3.5,"Yếu","Kém")))))</f>
        <v>Giỏi</v>
      </c>
      <c r="S6" s="69">
        <v>2</v>
      </c>
      <c r="T6" s="114" t="str">
        <f t="shared" ref="T6:U44" si="2">IF(B6&lt;&gt;"",B6,"")</f>
        <v>Nguyễn Thị Kim Quỳnh</v>
      </c>
      <c r="U6" s="36" t="str">
        <f t="shared" si="2"/>
        <v>Quỳnh</v>
      </c>
      <c r="V6" s="37">
        <v>9</v>
      </c>
      <c r="W6" s="38">
        <v>9</v>
      </c>
      <c r="X6" s="38">
        <v>8.5</v>
      </c>
      <c r="Y6" s="38"/>
      <c r="Z6" s="38"/>
      <c r="AA6" s="39"/>
      <c r="AB6" s="40"/>
      <c r="AC6" s="41"/>
      <c r="AD6" s="41"/>
      <c r="AE6" s="42"/>
      <c r="AF6" s="42"/>
      <c r="AG6" s="43">
        <v>9</v>
      </c>
      <c r="AH6" s="44">
        <v>9.5</v>
      </c>
      <c r="AI6" s="45">
        <f t="shared" ref="AI6:AI44" si="3">IF(OR(COUNT($AH6)=0,U6=""),"",ROUND(AVERAGE(V6:AH6,AB6:AH6,AH6),1))</f>
        <v>9.1</v>
      </c>
      <c r="AJ6" s="91">
        <f t="shared" ref="AJ6:AJ44" si="4">IF(OR(COUNT(AI6)=0,COUNT(Q6)=0),"",ROUND(AVERAGE(AI6,AI6,Q6),1))</f>
        <v>8.9</v>
      </c>
      <c r="AK6" s="70" t="str">
        <f t="shared" ref="AK6:AK44" si="5">IF($AJ6="","",IF($AJ6&gt;=8,"Giỏi",IF($AJ6&gt;=6.5,"Khá",IF($AJ6&gt;=5,"TB",IF($AJ6&gt;=3.5,"Yếu","Kém")))))</f>
        <v>Giỏi</v>
      </c>
    </row>
    <row r="7" spans="1:37" s="23" customFormat="1" ht="17.25" customHeight="1">
      <c r="A7" s="69">
        <v>3</v>
      </c>
      <c r="B7" s="114" t="str">
        <f>IF(DS!B7&lt;&gt;"",DS!B7,"")</f>
        <v>Nguyễn Công Minh</v>
      </c>
      <c r="C7" s="36" t="str">
        <f>IF(DS!C7&lt;&gt;"",DS!C7,"")</f>
        <v>Minh</v>
      </c>
      <c r="D7" s="99">
        <v>9</v>
      </c>
      <c r="E7" s="38">
        <v>8</v>
      </c>
      <c r="F7" s="38">
        <v>9</v>
      </c>
      <c r="G7" s="38"/>
      <c r="H7" s="38"/>
      <c r="I7" s="39"/>
      <c r="J7" s="40"/>
      <c r="K7" s="41"/>
      <c r="L7" s="41"/>
      <c r="M7" s="42"/>
      <c r="N7" s="42"/>
      <c r="O7" s="43">
        <v>9.3000000000000007</v>
      </c>
      <c r="P7" s="44">
        <v>8.1</v>
      </c>
      <c r="Q7" s="45">
        <f t="shared" si="0"/>
        <v>8.6</v>
      </c>
      <c r="R7" s="70" t="str">
        <f t="shared" si="1"/>
        <v>Giỏi</v>
      </c>
      <c r="S7" s="69">
        <v>3</v>
      </c>
      <c r="T7" s="114" t="str">
        <f t="shared" si="2"/>
        <v>Nguyễn Công Minh</v>
      </c>
      <c r="U7" s="36" t="str">
        <f t="shared" si="2"/>
        <v>Minh</v>
      </c>
      <c r="V7" s="37">
        <v>9</v>
      </c>
      <c r="W7" s="38">
        <v>8.5</v>
      </c>
      <c r="X7" s="38">
        <v>8.5</v>
      </c>
      <c r="Y7" s="38"/>
      <c r="Z7" s="38"/>
      <c r="AA7" s="39"/>
      <c r="AB7" s="40"/>
      <c r="AC7" s="41"/>
      <c r="AD7" s="41"/>
      <c r="AE7" s="42"/>
      <c r="AF7" s="42"/>
      <c r="AG7" s="43">
        <v>8</v>
      </c>
      <c r="AH7" s="44">
        <v>8</v>
      </c>
      <c r="AI7" s="45">
        <f t="shared" si="3"/>
        <v>8.3000000000000007</v>
      </c>
      <c r="AJ7" s="91">
        <f t="shared" si="4"/>
        <v>8.4</v>
      </c>
      <c r="AK7" s="70" t="str">
        <f t="shared" si="5"/>
        <v>Giỏi</v>
      </c>
    </row>
    <row r="8" spans="1:37" s="23" customFormat="1" ht="17.25" customHeight="1">
      <c r="A8" s="69">
        <v>4</v>
      </c>
      <c r="B8" s="114" t="str">
        <f>IF(DS!B8&lt;&gt;"",DS!B8,"")</f>
        <v>Nguyễn Minh Triết</v>
      </c>
      <c r="C8" s="36" t="str">
        <f>IF(DS!C8&lt;&gt;"",DS!C8,"")</f>
        <v>Triết</v>
      </c>
      <c r="D8" s="99">
        <v>8</v>
      </c>
      <c r="E8" s="38">
        <v>8</v>
      </c>
      <c r="F8" s="38">
        <v>9</v>
      </c>
      <c r="G8" s="38"/>
      <c r="H8" s="38"/>
      <c r="I8" s="39"/>
      <c r="J8" s="40"/>
      <c r="K8" s="41"/>
      <c r="L8" s="41"/>
      <c r="M8" s="42"/>
      <c r="N8" s="42"/>
      <c r="O8" s="43">
        <v>8.8000000000000007</v>
      </c>
      <c r="P8" s="44">
        <v>8.1</v>
      </c>
      <c r="Q8" s="45">
        <f t="shared" si="0"/>
        <v>8.4</v>
      </c>
      <c r="R8" s="70" t="str">
        <f t="shared" si="1"/>
        <v>Giỏi</v>
      </c>
      <c r="S8" s="69">
        <v>4</v>
      </c>
      <c r="T8" s="114" t="str">
        <f t="shared" si="2"/>
        <v>Nguyễn Minh Triết</v>
      </c>
      <c r="U8" s="36" t="str">
        <f t="shared" si="2"/>
        <v>Triết</v>
      </c>
      <c r="V8" s="37">
        <v>8</v>
      </c>
      <c r="W8" s="38">
        <v>8.5</v>
      </c>
      <c r="X8" s="38">
        <v>8</v>
      </c>
      <c r="Y8" s="38"/>
      <c r="Z8" s="38"/>
      <c r="AA8" s="39"/>
      <c r="AB8" s="40"/>
      <c r="AC8" s="41"/>
      <c r="AD8" s="41"/>
      <c r="AE8" s="42"/>
      <c r="AF8" s="42"/>
      <c r="AG8" s="43">
        <v>8</v>
      </c>
      <c r="AH8" s="44">
        <v>7</v>
      </c>
      <c r="AI8" s="45">
        <f t="shared" si="3"/>
        <v>7.7</v>
      </c>
      <c r="AJ8" s="91">
        <f t="shared" si="4"/>
        <v>7.9</v>
      </c>
      <c r="AK8" s="70" t="str">
        <f t="shared" si="5"/>
        <v>Khá</v>
      </c>
    </row>
    <row r="9" spans="1:37" s="23" customFormat="1" ht="17.25" customHeight="1">
      <c r="A9" s="75">
        <v>5</v>
      </c>
      <c r="B9" s="115" t="str">
        <f>IF(DS!B9&lt;&gt;"",DS!B9,"")</f>
        <v>Đào Ngọc Sáng</v>
      </c>
      <c r="C9" s="76" t="str">
        <f>IF(DS!C9&lt;&gt;"",DS!C9,"")</f>
        <v>sáng</v>
      </c>
      <c r="D9" s="100">
        <v>9</v>
      </c>
      <c r="E9" s="78">
        <v>9</v>
      </c>
      <c r="F9" s="78">
        <v>9</v>
      </c>
      <c r="G9" s="78"/>
      <c r="H9" s="78"/>
      <c r="I9" s="79"/>
      <c r="J9" s="80"/>
      <c r="K9" s="81"/>
      <c r="L9" s="81"/>
      <c r="M9" s="82"/>
      <c r="N9" s="82"/>
      <c r="O9" s="83">
        <v>8.3000000000000007</v>
      </c>
      <c r="P9" s="84">
        <v>9</v>
      </c>
      <c r="Q9" s="85">
        <f t="shared" si="0"/>
        <v>8.8000000000000007</v>
      </c>
      <c r="R9" s="86" t="str">
        <f t="shared" si="1"/>
        <v>Giỏi</v>
      </c>
      <c r="S9" s="75">
        <v>5</v>
      </c>
      <c r="T9" s="115" t="str">
        <f t="shared" si="2"/>
        <v>Đào Ngọc Sáng</v>
      </c>
      <c r="U9" s="76" t="str">
        <f t="shared" si="2"/>
        <v>sáng</v>
      </c>
      <c r="V9" s="77">
        <v>7</v>
      </c>
      <c r="W9" s="78">
        <v>8</v>
      </c>
      <c r="X9" s="78">
        <v>8.5</v>
      </c>
      <c r="Y9" s="78"/>
      <c r="Z9" s="78"/>
      <c r="AA9" s="79"/>
      <c r="AB9" s="80"/>
      <c r="AC9" s="81"/>
      <c r="AD9" s="81"/>
      <c r="AE9" s="82"/>
      <c r="AF9" s="82"/>
      <c r="AG9" s="83">
        <v>7</v>
      </c>
      <c r="AH9" s="84">
        <v>7</v>
      </c>
      <c r="AI9" s="85">
        <f t="shared" si="3"/>
        <v>7.3</v>
      </c>
      <c r="AJ9" s="92">
        <f t="shared" si="4"/>
        <v>7.8</v>
      </c>
      <c r="AK9" s="86" t="str">
        <f t="shared" si="5"/>
        <v>Khá</v>
      </c>
    </row>
    <row r="10" spans="1:37" s="23" customFormat="1" ht="17.25" customHeight="1">
      <c r="A10" s="73">
        <v>6</v>
      </c>
      <c r="B10" s="116" t="str">
        <f>IF(DS!B10&lt;&gt;"",DS!B10,"")</f>
        <v>Nguyễn Thông Cường</v>
      </c>
      <c r="C10" s="26" t="str">
        <f>IF(DS!C10&lt;&gt;"",DS!C10,"")</f>
        <v>Cường</v>
      </c>
      <c r="D10" s="101">
        <v>7</v>
      </c>
      <c r="E10" s="57">
        <v>8</v>
      </c>
      <c r="F10" s="57">
        <v>8</v>
      </c>
      <c r="G10" s="57"/>
      <c r="H10" s="57"/>
      <c r="I10" s="58"/>
      <c r="J10" s="59"/>
      <c r="K10" s="60"/>
      <c r="L10" s="60"/>
      <c r="M10" s="61"/>
      <c r="N10" s="61"/>
      <c r="O10" s="62">
        <v>8.3000000000000007</v>
      </c>
      <c r="P10" s="63">
        <v>6.2</v>
      </c>
      <c r="Q10" s="64">
        <f t="shared" si="0"/>
        <v>7.3</v>
      </c>
      <c r="R10" s="74" t="str">
        <f>IF($Q10="","",IF($Q10&gt;=8,"Giỏi",IF($Q10&gt;=6.5,"Khá",IF($Q10&gt;=5,"TB",IF($Q10&gt;=3.5,"Yếu","Kém")))))</f>
        <v>Khá</v>
      </c>
      <c r="S10" s="73">
        <v>6</v>
      </c>
      <c r="T10" s="116" t="str">
        <f t="shared" si="2"/>
        <v>Nguyễn Thông Cường</v>
      </c>
      <c r="U10" s="26" t="str">
        <f t="shared" si="2"/>
        <v>Cường</v>
      </c>
      <c r="V10" s="56">
        <v>9</v>
      </c>
      <c r="W10" s="57">
        <v>8.5</v>
      </c>
      <c r="X10" s="57">
        <v>8</v>
      </c>
      <c r="Y10" s="57"/>
      <c r="Z10" s="57"/>
      <c r="AA10" s="58"/>
      <c r="AB10" s="59"/>
      <c r="AC10" s="60"/>
      <c r="AD10" s="60"/>
      <c r="AE10" s="61"/>
      <c r="AF10" s="61"/>
      <c r="AG10" s="62">
        <v>8</v>
      </c>
      <c r="AH10" s="63">
        <v>8.5</v>
      </c>
      <c r="AI10" s="64">
        <f t="shared" si="3"/>
        <v>8.4</v>
      </c>
      <c r="AJ10" s="93">
        <f t="shared" si="4"/>
        <v>8</v>
      </c>
      <c r="AK10" s="74" t="str">
        <f t="shared" si="5"/>
        <v>Giỏi</v>
      </c>
    </row>
    <row r="11" spans="1:37" s="23" customFormat="1" ht="17.25" customHeight="1">
      <c r="A11" s="69">
        <v>7</v>
      </c>
      <c r="B11" s="114" t="str">
        <f>IF(DS!B11&lt;&gt;"",DS!B11,"")</f>
        <v>Phan Vĩnh Phú</v>
      </c>
      <c r="C11" s="36" t="str">
        <f>IF(DS!C11&lt;&gt;"",DS!C11,"")</f>
        <v>Phú</v>
      </c>
      <c r="D11" s="99">
        <v>8</v>
      </c>
      <c r="E11" s="38">
        <v>8</v>
      </c>
      <c r="F11" s="38">
        <v>9</v>
      </c>
      <c r="G11" s="38"/>
      <c r="H11" s="38"/>
      <c r="I11" s="39"/>
      <c r="J11" s="40"/>
      <c r="K11" s="41"/>
      <c r="L11" s="41"/>
      <c r="M11" s="42"/>
      <c r="N11" s="42"/>
      <c r="O11" s="43">
        <v>8.5</v>
      </c>
      <c r="P11" s="44">
        <v>8.1</v>
      </c>
      <c r="Q11" s="45">
        <f t="shared" si="0"/>
        <v>8.3000000000000007</v>
      </c>
      <c r="R11" s="70" t="str">
        <f t="shared" si="1"/>
        <v>Giỏi</v>
      </c>
      <c r="S11" s="69">
        <v>7</v>
      </c>
      <c r="T11" s="114" t="str">
        <f t="shared" si="2"/>
        <v>Phan Vĩnh Phú</v>
      </c>
      <c r="U11" s="36" t="str">
        <f t="shared" si="2"/>
        <v>Phú</v>
      </c>
      <c r="V11" s="37">
        <v>8</v>
      </c>
      <c r="W11" s="38">
        <v>8.5</v>
      </c>
      <c r="X11" s="38">
        <v>9</v>
      </c>
      <c r="Y11" s="38"/>
      <c r="Z11" s="38"/>
      <c r="AA11" s="39"/>
      <c r="AB11" s="40"/>
      <c r="AC11" s="41"/>
      <c r="AD11" s="41"/>
      <c r="AE11" s="42"/>
      <c r="AF11" s="42"/>
      <c r="AG11" s="43">
        <v>8</v>
      </c>
      <c r="AH11" s="44">
        <v>9</v>
      </c>
      <c r="AI11" s="45">
        <f t="shared" si="3"/>
        <v>8.6</v>
      </c>
      <c r="AJ11" s="91">
        <f t="shared" si="4"/>
        <v>8.5</v>
      </c>
      <c r="AK11" s="70" t="str">
        <f t="shared" si="5"/>
        <v>Giỏi</v>
      </c>
    </row>
    <row r="12" spans="1:37" s="23" customFormat="1" ht="17.25" customHeight="1">
      <c r="A12" s="69">
        <v>8</v>
      </c>
      <c r="B12" s="114" t="str">
        <f>IF(DS!B12&lt;&gt;"",DS!B12,"")</f>
        <v>Dương Thiên Thanh</v>
      </c>
      <c r="C12" s="36" t="str">
        <f>IF(DS!C12&lt;&gt;"",DS!C12,"")</f>
        <v>Thanh</v>
      </c>
      <c r="D12" s="99">
        <v>8</v>
      </c>
      <c r="E12" s="38">
        <v>9</v>
      </c>
      <c r="F12" s="38">
        <v>9</v>
      </c>
      <c r="G12" s="38"/>
      <c r="H12" s="38"/>
      <c r="I12" s="39"/>
      <c r="J12" s="40"/>
      <c r="K12" s="41"/>
      <c r="L12" s="41"/>
      <c r="M12" s="42"/>
      <c r="N12" s="42"/>
      <c r="O12" s="43">
        <v>8.8000000000000007</v>
      </c>
      <c r="P12" s="44">
        <v>8.1</v>
      </c>
      <c r="Q12" s="45">
        <f t="shared" si="0"/>
        <v>8.5</v>
      </c>
      <c r="R12" s="70" t="str">
        <f t="shared" si="1"/>
        <v>Giỏi</v>
      </c>
      <c r="S12" s="69">
        <v>8</v>
      </c>
      <c r="T12" s="114" t="str">
        <f t="shared" si="2"/>
        <v>Dương Thiên Thanh</v>
      </c>
      <c r="U12" s="36" t="str">
        <f t="shared" si="2"/>
        <v>Thanh</v>
      </c>
      <c r="V12" s="37">
        <v>8</v>
      </c>
      <c r="W12" s="38">
        <v>8.5</v>
      </c>
      <c r="X12" s="38">
        <v>9</v>
      </c>
      <c r="Y12" s="38"/>
      <c r="Z12" s="38"/>
      <c r="AA12" s="39"/>
      <c r="AB12" s="40"/>
      <c r="AC12" s="41"/>
      <c r="AD12" s="41"/>
      <c r="AE12" s="42"/>
      <c r="AF12" s="42"/>
      <c r="AG12" s="43">
        <v>7.5</v>
      </c>
      <c r="AH12" s="44">
        <v>8</v>
      </c>
      <c r="AI12" s="45">
        <f t="shared" si="3"/>
        <v>8.1</v>
      </c>
      <c r="AJ12" s="91">
        <f t="shared" si="4"/>
        <v>8.1999999999999993</v>
      </c>
      <c r="AK12" s="70" t="str">
        <f t="shared" si="5"/>
        <v>Giỏi</v>
      </c>
    </row>
    <row r="13" spans="1:37" s="23" customFormat="1" ht="17.25" customHeight="1">
      <c r="A13" s="69">
        <v>9</v>
      </c>
      <c r="B13" s="114" t="str">
        <f>IF(DS!B13&lt;&gt;"",DS!B13,"")</f>
        <v>Trần Nguyễn Quốc Thuận</v>
      </c>
      <c r="C13" s="36" t="str">
        <f>IF(DS!C13&lt;&gt;"",DS!C13,"")</f>
        <v>Thuận</v>
      </c>
      <c r="D13" s="99">
        <v>8</v>
      </c>
      <c r="E13" s="38">
        <v>7</v>
      </c>
      <c r="F13" s="38">
        <v>8</v>
      </c>
      <c r="G13" s="38"/>
      <c r="H13" s="38"/>
      <c r="I13" s="39"/>
      <c r="J13" s="40"/>
      <c r="K13" s="41"/>
      <c r="L13" s="41"/>
      <c r="M13" s="42"/>
      <c r="N13" s="42"/>
      <c r="O13" s="43">
        <v>8.5</v>
      </c>
      <c r="P13" s="44">
        <v>7.4</v>
      </c>
      <c r="Q13" s="45">
        <f t="shared" si="0"/>
        <v>7.8</v>
      </c>
      <c r="R13" s="70" t="str">
        <f t="shared" si="1"/>
        <v>Khá</v>
      </c>
      <c r="S13" s="69">
        <v>9</v>
      </c>
      <c r="T13" s="114" t="str">
        <f t="shared" si="2"/>
        <v>Trần Nguyễn Quốc Thuận</v>
      </c>
      <c r="U13" s="36" t="str">
        <f t="shared" si="2"/>
        <v>Thuận</v>
      </c>
      <c r="V13" s="37">
        <v>9</v>
      </c>
      <c r="W13" s="38">
        <v>8</v>
      </c>
      <c r="X13" s="38">
        <v>9</v>
      </c>
      <c r="Y13" s="38"/>
      <c r="Z13" s="38"/>
      <c r="AA13" s="39"/>
      <c r="AB13" s="40"/>
      <c r="AC13" s="41"/>
      <c r="AD13" s="41"/>
      <c r="AE13" s="42"/>
      <c r="AF13" s="42"/>
      <c r="AG13" s="43">
        <v>8.5</v>
      </c>
      <c r="AH13" s="44">
        <v>7.5</v>
      </c>
      <c r="AI13" s="45">
        <f t="shared" si="3"/>
        <v>8.1999999999999993</v>
      </c>
      <c r="AJ13" s="91">
        <f t="shared" si="4"/>
        <v>8.1</v>
      </c>
      <c r="AK13" s="70" t="str">
        <f t="shared" si="5"/>
        <v>Giỏi</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c r="P14" s="84">
        <v>5.0999999999999996</v>
      </c>
      <c r="Q14" s="85">
        <f t="shared" si="0"/>
        <v>5.0999999999999996</v>
      </c>
      <c r="R14" s="86" t="str">
        <f t="shared" si="1"/>
        <v>TB</v>
      </c>
      <c r="S14" s="75">
        <v>10</v>
      </c>
      <c r="T14" s="115" t="str">
        <f t="shared" si="2"/>
        <v>đặng Nhật</v>
      </c>
      <c r="U14" s="76" t="str">
        <f t="shared" si="2"/>
        <v>Huy</v>
      </c>
      <c r="V14" s="77">
        <v>9</v>
      </c>
      <c r="W14" s="78">
        <v>9</v>
      </c>
      <c r="X14" s="78">
        <v>8.5</v>
      </c>
      <c r="Y14" s="78"/>
      <c r="Z14" s="78"/>
      <c r="AA14" s="79"/>
      <c r="AB14" s="80"/>
      <c r="AC14" s="81"/>
      <c r="AD14" s="81"/>
      <c r="AE14" s="82"/>
      <c r="AF14" s="82"/>
      <c r="AG14" s="83">
        <v>9</v>
      </c>
      <c r="AH14" s="84">
        <v>9</v>
      </c>
      <c r="AI14" s="85">
        <f t="shared" si="3"/>
        <v>8.9</v>
      </c>
      <c r="AJ14" s="92">
        <f t="shared" si="4"/>
        <v>7.6</v>
      </c>
      <c r="AK14" s="86" t="str">
        <f t="shared" si="5"/>
        <v>Khá</v>
      </c>
    </row>
    <row r="15" spans="1:37" s="23" customFormat="1" ht="17.25" customHeight="1">
      <c r="A15" s="73">
        <v>11</v>
      </c>
      <c r="B15" s="116" t="str">
        <f>IF(DS!B15&lt;&gt;"",DS!B15,"")</f>
        <v>Lê Hồ Ngọc Thắng</v>
      </c>
      <c r="C15" s="26" t="str">
        <f>IF(DS!C15&lt;&gt;"",DS!C15,"")</f>
        <v>Thắng</v>
      </c>
      <c r="D15" s="250">
        <v>8</v>
      </c>
      <c r="E15" s="251">
        <v>8.5</v>
      </c>
      <c r="F15" s="251">
        <v>8.3000000000000007</v>
      </c>
      <c r="G15" s="57"/>
      <c r="H15" s="57"/>
      <c r="I15" s="58"/>
      <c r="J15" s="59"/>
      <c r="K15" s="60"/>
      <c r="L15" s="60"/>
      <c r="M15" s="61"/>
      <c r="N15" s="61"/>
      <c r="O15" s="62">
        <v>8.3000000000000007</v>
      </c>
      <c r="P15" s="63">
        <v>8.6999999999999993</v>
      </c>
      <c r="Q15" s="64">
        <f t="shared" si="0"/>
        <v>8.4</v>
      </c>
      <c r="R15" s="74" t="str">
        <f t="shared" si="1"/>
        <v>Giỏi</v>
      </c>
      <c r="S15" s="73">
        <v>11</v>
      </c>
      <c r="T15" s="116" t="str">
        <f t="shared" si="2"/>
        <v>Lê Hồ Ngọc Thắng</v>
      </c>
      <c r="U15" s="26" t="str">
        <f t="shared" si="2"/>
        <v>Thắng</v>
      </c>
      <c r="V15" s="56"/>
      <c r="W15" s="57"/>
      <c r="X15" s="57"/>
      <c r="Y15" s="57"/>
      <c r="Z15" s="57"/>
      <c r="AA15" s="58"/>
      <c r="AB15" s="59"/>
      <c r="AC15" s="60"/>
      <c r="AD15" s="60"/>
      <c r="AE15" s="61"/>
      <c r="AF15" s="61"/>
      <c r="AG15" s="62"/>
      <c r="AH15" s="63"/>
      <c r="AI15" s="64" t="str">
        <f t="shared" si="3"/>
        <v/>
      </c>
      <c r="AJ15" s="93" t="str">
        <f t="shared" si="4"/>
        <v/>
      </c>
      <c r="AK15" s="74" t="str">
        <f t="shared" si="5"/>
        <v/>
      </c>
    </row>
    <row r="16" spans="1:37" s="23" customFormat="1" ht="17.25" customHeight="1">
      <c r="A16" s="69">
        <v>12</v>
      </c>
      <c r="B16" s="114" t="str">
        <f>IF(DS!B16&lt;&gt;"",DS!B16,"")</f>
        <v>Vũ Phạm Thành Long</v>
      </c>
      <c r="C16" s="36" t="str">
        <f>IF(DS!C16&lt;&gt;"",DS!C16,"")</f>
        <v>Long</v>
      </c>
      <c r="D16" s="252">
        <v>9</v>
      </c>
      <c r="E16" s="253">
        <v>8</v>
      </c>
      <c r="F16" s="253">
        <v>8.5</v>
      </c>
      <c r="G16" s="38"/>
      <c r="H16" s="38"/>
      <c r="I16" s="39"/>
      <c r="J16" s="40"/>
      <c r="K16" s="41"/>
      <c r="L16" s="41"/>
      <c r="M16" s="42"/>
      <c r="N16" s="42"/>
      <c r="O16" s="43">
        <v>8.5</v>
      </c>
      <c r="P16" s="44">
        <v>9</v>
      </c>
      <c r="Q16" s="45">
        <f t="shared" si="0"/>
        <v>8.6999999999999993</v>
      </c>
      <c r="R16" s="70" t="str">
        <f t="shared" si="1"/>
        <v>Giỏi</v>
      </c>
      <c r="S16" s="69">
        <v>12</v>
      </c>
      <c r="T16" s="114" t="str">
        <f t="shared" si="2"/>
        <v>Vũ Phạm Thành Long</v>
      </c>
      <c r="U16" s="36" t="str">
        <f t="shared" si="2"/>
        <v>Long</v>
      </c>
      <c r="V16" s="37"/>
      <c r="W16" s="38"/>
      <c r="X16" s="38"/>
      <c r="Y16" s="38"/>
      <c r="Z16" s="38"/>
      <c r="AA16" s="39"/>
      <c r="AB16" s="40"/>
      <c r="AC16" s="41"/>
      <c r="AD16" s="41"/>
      <c r="AE16" s="42"/>
      <c r="AF16" s="42"/>
      <c r="AG16" s="43"/>
      <c r="AH16" s="44"/>
      <c r="AI16" s="45" t="str">
        <f t="shared" si="3"/>
        <v/>
      </c>
      <c r="AJ16" s="91" t="str">
        <f t="shared" si="4"/>
        <v/>
      </c>
      <c r="AK16" s="70" t="str">
        <f t="shared" si="5"/>
        <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v>7.3</v>
      </c>
      <c r="Q17" s="45">
        <f t="shared" si="0"/>
        <v>7.3</v>
      </c>
      <c r="R17" s="70" t="str">
        <f t="shared" si="1"/>
        <v>Khá</v>
      </c>
      <c r="S17" s="69">
        <v>13</v>
      </c>
      <c r="T17" s="114" t="str">
        <f t="shared" si="2"/>
        <v/>
      </c>
      <c r="U17" s="36" t="str">
        <f t="shared" si="2"/>
        <v>Kha</v>
      </c>
      <c r="V17" s="37"/>
      <c r="W17" s="38"/>
      <c r="X17" s="38"/>
      <c r="Y17" s="38"/>
      <c r="Z17" s="38"/>
      <c r="AA17" s="39"/>
      <c r="AB17" s="40"/>
      <c r="AC17" s="41"/>
      <c r="AD17" s="41"/>
      <c r="AE17" s="42"/>
      <c r="AF17" s="42"/>
      <c r="AG17" s="43"/>
      <c r="AH17" s="44"/>
      <c r="AI17" s="45" t="str">
        <f t="shared" si="3"/>
        <v/>
      </c>
      <c r="AJ17" s="91" t="str">
        <f t="shared" si="4"/>
        <v/>
      </c>
      <c r="AK17" s="70" t="str">
        <f t="shared" si="5"/>
        <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c r="P18" s="44">
        <v>2.9</v>
      </c>
      <c r="Q18" s="45">
        <f t="shared" si="0"/>
        <v>2.9</v>
      </c>
      <c r="R18" s="70" t="str">
        <f t="shared" si="1"/>
        <v>Kém</v>
      </c>
      <c r="S18" s="69">
        <v>14</v>
      </c>
      <c r="T18" s="114" t="str">
        <f t="shared" si="2"/>
        <v/>
      </c>
      <c r="U18" s="36" t="str">
        <f t="shared" si="2"/>
        <v>Châu</v>
      </c>
      <c r="V18" s="37"/>
      <c r="W18" s="38"/>
      <c r="X18" s="38"/>
      <c r="Y18" s="38"/>
      <c r="Z18" s="38"/>
      <c r="AA18" s="39"/>
      <c r="AB18" s="40"/>
      <c r="AC18" s="41"/>
      <c r="AD18" s="41"/>
      <c r="AE18" s="42"/>
      <c r="AF18" s="42"/>
      <c r="AG18" s="43"/>
      <c r="AH18" s="44"/>
      <c r="AI18" s="45" t="str">
        <f t="shared" si="3"/>
        <v/>
      </c>
      <c r="AJ18" s="91" t="str">
        <f t="shared" si="4"/>
        <v/>
      </c>
      <c r="AK18" s="70" t="str">
        <f t="shared" si="5"/>
        <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2"/>
        <v/>
      </c>
      <c r="V19" s="77"/>
      <c r="W19" s="78"/>
      <c r="X19" s="78"/>
      <c r="Y19" s="78"/>
      <c r="Z19" s="78"/>
      <c r="AA19" s="79"/>
      <c r="AB19" s="80"/>
      <c r="AC19" s="81"/>
      <c r="AD19" s="81"/>
      <c r="AE19" s="82"/>
      <c r="AF19" s="82"/>
      <c r="AG19" s="83"/>
      <c r="AH19" s="84"/>
      <c r="AI19" s="85" t="str">
        <f t="shared" si="3"/>
        <v/>
      </c>
      <c r="AJ19" s="92" t="str">
        <f t="shared" si="4"/>
        <v/>
      </c>
      <c r="AK19" s="86" t="str">
        <f t="shared" si="5"/>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2"/>
        <v/>
      </c>
      <c r="V20" s="56"/>
      <c r="W20" s="57"/>
      <c r="X20" s="57"/>
      <c r="Y20" s="57"/>
      <c r="Z20" s="57"/>
      <c r="AA20" s="58"/>
      <c r="AB20" s="59"/>
      <c r="AC20" s="60"/>
      <c r="AD20" s="60"/>
      <c r="AE20" s="61"/>
      <c r="AF20" s="61"/>
      <c r="AG20" s="62"/>
      <c r="AH20" s="63"/>
      <c r="AI20" s="64" t="str">
        <f t="shared" si="3"/>
        <v/>
      </c>
      <c r="AJ20" s="93" t="str">
        <f t="shared" si="4"/>
        <v/>
      </c>
      <c r="AK20" s="74" t="str">
        <f t="shared" si="5"/>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2"/>
        <v/>
      </c>
      <c r="V21" s="37"/>
      <c r="W21" s="38"/>
      <c r="X21" s="38"/>
      <c r="Y21" s="38"/>
      <c r="Z21" s="38"/>
      <c r="AA21" s="39"/>
      <c r="AB21" s="40"/>
      <c r="AC21" s="41"/>
      <c r="AD21" s="41"/>
      <c r="AE21" s="42"/>
      <c r="AF21" s="42"/>
      <c r="AG21" s="43"/>
      <c r="AH21" s="44"/>
      <c r="AI21" s="45" t="str">
        <f t="shared" si="3"/>
        <v/>
      </c>
      <c r="AJ21" s="91" t="str">
        <f t="shared" si="4"/>
        <v/>
      </c>
      <c r="AK21" s="70" t="str">
        <f t="shared" si="5"/>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2"/>
        <v/>
      </c>
      <c r="V22" s="37"/>
      <c r="W22" s="38"/>
      <c r="X22" s="38"/>
      <c r="Y22" s="38"/>
      <c r="Z22" s="38"/>
      <c r="AA22" s="39"/>
      <c r="AB22" s="40"/>
      <c r="AC22" s="41"/>
      <c r="AD22" s="41"/>
      <c r="AE22" s="42"/>
      <c r="AF22" s="42"/>
      <c r="AG22" s="43"/>
      <c r="AH22" s="44"/>
      <c r="AI22" s="45" t="str">
        <f t="shared" si="3"/>
        <v/>
      </c>
      <c r="AJ22" s="91" t="str">
        <f t="shared" si="4"/>
        <v/>
      </c>
      <c r="AK22" s="70" t="str">
        <f t="shared" si="5"/>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2"/>
        <v/>
      </c>
      <c r="V23" s="37"/>
      <c r="W23" s="38"/>
      <c r="X23" s="38"/>
      <c r="Y23" s="38"/>
      <c r="Z23" s="38"/>
      <c r="AA23" s="39"/>
      <c r="AB23" s="40"/>
      <c r="AC23" s="41"/>
      <c r="AD23" s="41"/>
      <c r="AE23" s="42"/>
      <c r="AF23" s="42"/>
      <c r="AG23" s="43"/>
      <c r="AH23" s="44"/>
      <c r="AI23" s="45" t="str">
        <f t="shared" si="3"/>
        <v/>
      </c>
      <c r="AJ23" s="91" t="str">
        <f t="shared" si="4"/>
        <v/>
      </c>
      <c r="AK23" s="70" t="str">
        <f t="shared" si="5"/>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2"/>
        <v/>
      </c>
      <c r="V24" s="77"/>
      <c r="W24" s="78"/>
      <c r="X24" s="78"/>
      <c r="Y24" s="78"/>
      <c r="Z24" s="78"/>
      <c r="AA24" s="79"/>
      <c r="AB24" s="80"/>
      <c r="AC24" s="81"/>
      <c r="AD24" s="81"/>
      <c r="AE24" s="82"/>
      <c r="AF24" s="82"/>
      <c r="AG24" s="83"/>
      <c r="AH24" s="84"/>
      <c r="AI24" s="85" t="str">
        <f t="shared" si="3"/>
        <v/>
      </c>
      <c r="AJ24" s="92" t="str">
        <f t="shared" si="4"/>
        <v/>
      </c>
      <c r="AK24" s="86" t="str">
        <f t="shared" si="5"/>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2"/>
        <v/>
      </c>
      <c r="V25" s="56"/>
      <c r="W25" s="57"/>
      <c r="X25" s="57"/>
      <c r="Y25" s="57"/>
      <c r="Z25" s="57"/>
      <c r="AA25" s="58"/>
      <c r="AB25" s="59"/>
      <c r="AC25" s="60"/>
      <c r="AD25" s="60"/>
      <c r="AE25" s="61"/>
      <c r="AF25" s="61"/>
      <c r="AG25" s="62"/>
      <c r="AH25" s="63"/>
      <c r="AI25" s="64" t="str">
        <f t="shared" si="3"/>
        <v/>
      </c>
      <c r="AJ25" s="93" t="str">
        <f t="shared" si="4"/>
        <v/>
      </c>
      <c r="AK25" s="74" t="str">
        <f t="shared" si="5"/>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2"/>
        <v/>
      </c>
      <c r="V26" s="37"/>
      <c r="W26" s="38"/>
      <c r="X26" s="38"/>
      <c r="Y26" s="38"/>
      <c r="Z26" s="38"/>
      <c r="AA26" s="39"/>
      <c r="AB26" s="40"/>
      <c r="AC26" s="41"/>
      <c r="AD26" s="41"/>
      <c r="AE26" s="42"/>
      <c r="AF26" s="42"/>
      <c r="AG26" s="43"/>
      <c r="AH26" s="44"/>
      <c r="AI26" s="45" t="str">
        <f t="shared" si="3"/>
        <v/>
      </c>
      <c r="AJ26" s="91" t="str">
        <f t="shared" si="4"/>
        <v/>
      </c>
      <c r="AK26" s="70" t="str">
        <f t="shared" si="5"/>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2"/>
        <v/>
      </c>
      <c r="V27" s="37"/>
      <c r="W27" s="38"/>
      <c r="X27" s="38"/>
      <c r="Y27" s="38"/>
      <c r="Z27" s="38"/>
      <c r="AA27" s="39"/>
      <c r="AB27" s="40"/>
      <c r="AC27" s="41"/>
      <c r="AD27" s="41"/>
      <c r="AE27" s="42"/>
      <c r="AF27" s="42"/>
      <c r="AG27" s="43"/>
      <c r="AH27" s="44"/>
      <c r="AI27" s="45" t="str">
        <f t="shared" si="3"/>
        <v/>
      </c>
      <c r="AJ27" s="91" t="str">
        <f t="shared" si="4"/>
        <v/>
      </c>
      <c r="AK27" s="70" t="str">
        <f t="shared" si="5"/>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2"/>
        <v/>
      </c>
      <c r="V28" s="37"/>
      <c r="W28" s="38"/>
      <c r="X28" s="38"/>
      <c r="Y28" s="38"/>
      <c r="Z28" s="38"/>
      <c r="AA28" s="39"/>
      <c r="AB28" s="40"/>
      <c r="AC28" s="41"/>
      <c r="AD28" s="41"/>
      <c r="AE28" s="42"/>
      <c r="AF28" s="42"/>
      <c r="AG28" s="43"/>
      <c r="AH28" s="44"/>
      <c r="AI28" s="45" t="str">
        <f t="shared" si="3"/>
        <v/>
      </c>
      <c r="AJ28" s="91" t="str">
        <f t="shared" si="4"/>
        <v/>
      </c>
      <c r="AK28" s="70" t="str">
        <f t="shared" si="5"/>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2"/>
        <v/>
      </c>
      <c r="V29" s="77"/>
      <c r="W29" s="78"/>
      <c r="X29" s="78"/>
      <c r="Y29" s="78"/>
      <c r="Z29" s="78"/>
      <c r="AA29" s="79"/>
      <c r="AB29" s="80"/>
      <c r="AC29" s="81"/>
      <c r="AD29" s="81"/>
      <c r="AE29" s="82"/>
      <c r="AF29" s="82"/>
      <c r="AG29" s="83"/>
      <c r="AH29" s="84"/>
      <c r="AI29" s="85" t="str">
        <f t="shared" si="3"/>
        <v/>
      </c>
      <c r="AJ29" s="92" t="str">
        <f t="shared" si="4"/>
        <v/>
      </c>
      <c r="AK29" s="86" t="str">
        <f t="shared" si="5"/>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2"/>
        <v/>
      </c>
      <c r="V30" s="56"/>
      <c r="W30" s="57"/>
      <c r="X30" s="57"/>
      <c r="Y30" s="57"/>
      <c r="Z30" s="57"/>
      <c r="AA30" s="58"/>
      <c r="AB30" s="59"/>
      <c r="AC30" s="60"/>
      <c r="AD30" s="60"/>
      <c r="AE30" s="61"/>
      <c r="AF30" s="61"/>
      <c r="AG30" s="62"/>
      <c r="AH30" s="63"/>
      <c r="AI30" s="64" t="str">
        <f t="shared" si="3"/>
        <v/>
      </c>
      <c r="AJ30" s="93" t="str">
        <f t="shared" si="4"/>
        <v/>
      </c>
      <c r="AK30" s="74" t="str">
        <f t="shared" si="5"/>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2"/>
        <v/>
      </c>
      <c r="V31" s="37"/>
      <c r="W31" s="38"/>
      <c r="X31" s="38"/>
      <c r="Y31" s="38"/>
      <c r="Z31" s="38"/>
      <c r="AA31" s="39"/>
      <c r="AB31" s="40"/>
      <c r="AC31" s="41"/>
      <c r="AD31" s="41"/>
      <c r="AE31" s="42"/>
      <c r="AF31" s="42"/>
      <c r="AG31" s="43"/>
      <c r="AH31" s="44"/>
      <c r="AI31" s="45" t="str">
        <f t="shared" si="3"/>
        <v/>
      </c>
      <c r="AJ31" s="91" t="str">
        <f t="shared" si="4"/>
        <v/>
      </c>
      <c r="AK31" s="70" t="str">
        <f t="shared" si="5"/>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t="str">
        <f t="shared" si="2"/>
        <v/>
      </c>
      <c r="U32" s="36" t="str">
        <f t="shared" si="2"/>
        <v/>
      </c>
      <c r="V32" s="37"/>
      <c r="W32" s="38"/>
      <c r="X32" s="38"/>
      <c r="Y32" s="38"/>
      <c r="Z32" s="38"/>
      <c r="AA32" s="39"/>
      <c r="AB32" s="40"/>
      <c r="AC32" s="41"/>
      <c r="AD32" s="41"/>
      <c r="AE32" s="42"/>
      <c r="AF32" s="42"/>
      <c r="AG32" s="43"/>
      <c r="AH32" s="44"/>
      <c r="AI32" s="45" t="str">
        <f t="shared" si="3"/>
        <v/>
      </c>
      <c r="AJ32" s="91" t="str">
        <f t="shared" si="4"/>
        <v/>
      </c>
      <c r="AK32" s="70" t="str">
        <f t="shared" si="5"/>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t="str">
        <f t="shared" si="2"/>
        <v/>
      </c>
      <c r="U33" s="36" t="str">
        <f t="shared" si="2"/>
        <v/>
      </c>
      <c r="V33" s="37"/>
      <c r="W33" s="38"/>
      <c r="X33" s="38"/>
      <c r="Y33" s="38"/>
      <c r="Z33" s="38"/>
      <c r="AA33" s="39"/>
      <c r="AB33" s="40"/>
      <c r="AC33" s="41"/>
      <c r="AD33" s="41"/>
      <c r="AE33" s="42"/>
      <c r="AF33" s="42"/>
      <c r="AG33" s="43"/>
      <c r="AH33" s="44"/>
      <c r="AI33" s="45" t="str">
        <f t="shared" si="3"/>
        <v/>
      </c>
      <c r="AJ33" s="91" t="str">
        <f t="shared" si="4"/>
        <v/>
      </c>
      <c r="AK33" s="70" t="str">
        <f t="shared" si="5"/>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2"/>
        <v/>
      </c>
      <c r="V34" s="77"/>
      <c r="W34" s="78"/>
      <c r="X34" s="78"/>
      <c r="Y34" s="78"/>
      <c r="Z34" s="78"/>
      <c r="AA34" s="79"/>
      <c r="AB34" s="80"/>
      <c r="AC34" s="81"/>
      <c r="AD34" s="81"/>
      <c r="AE34" s="82"/>
      <c r="AF34" s="82"/>
      <c r="AG34" s="83"/>
      <c r="AH34" s="84"/>
      <c r="AI34" s="85" t="str">
        <f t="shared" si="3"/>
        <v/>
      </c>
      <c r="AJ34" s="92" t="str">
        <f t="shared" si="4"/>
        <v/>
      </c>
      <c r="AK34" s="86" t="str">
        <f t="shared" si="5"/>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2"/>
        <v/>
      </c>
      <c r="V35" s="56"/>
      <c r="W35" s="57"/>
      <c r="X35" s="57"/>
      <c r="Y35" s="57"/>
      <c r="Z35" s="57"/>
      <c r="AA35" s="58"/>
      <c r="AB35" s="59"/>
      <c r="AC35" s="60"/>
      <c r="AD35" s="60"/>
      <c r="AE35" s="61"/>
      <c r="AF35" s="61"/>
      <c r="AG35" s="62"/>
      <c r="AH35" s="63"/>
      <c r="AI35" s="64" t="str">
        <f t="shared" si="3"/>
        <v/>
      </c>
      <c r="AJ35" s="93" t="str">
        <f t="shared" si="4"/>
        <v/>
      </c>
      <c r="AK35" s="74" t="str">
        <f t="shared" si="5"/>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2"/>
        <v/>
      </c>
      <c r="V36" s="37"/>
      <c r="W36" s="38"/>
      <c r="X36" s="38"/>
      <c r="Y36" s="38"/>
      <c r="Z36" s="38"/>
      <c r="AA36" s="39"/>
      <c r="AB36" s="40"/>
      <c r="AC36" s="41"/>
      <c r="AD36" s="41"/>
      <c r="AE36" s="42"/>
      <c r="AF36" s="42"/>
      <c r="AG36" s="43"/>
      <c r="AH36" s="44"/>
      <c r="AI36" s="45" t="str">
        <f t="shared" si="3"/>
        <v/>
      </c>
      <c r="AJ36" s="91" t="str">
        <f t="shared" si="4"/>
        <v/>
      </c>
      <c r="AK36" s="70" t="str">
        <f t="shared" si="5"/>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2"/>
        <v/>
      </c>
      <c r="V37" s="37"/>
      <c r="W37" s="38"/>
      <c r="X37" s="38"/>
      <c r="Y37" s="38"/>
      <c r="Z37" s="38"/>
      <c r="AA37" s="39"/>
      <c r="AB37" s="40"/>
      <c r="AC37" s="41"/>
      <c r="AD37" s="41"/>
      <c r="AE37" s="42"/>
      <c r="AF37" s="42"/>
      <c r="AG37" s="43"/>
      <c r="AH37" s="44"/>
      <c r="AI37" s="45" t="str">
        <f t="shared" si="3"/>
        <v/>
      </c>
      <c r="AJ37" s="91" t="str">
        <f t="shared" si="4"/>
        <v/>
      </c>
      <c r="AK37" s="70" t="str">
        <f t="shared" si="5"/>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2"/>
        <v/>
      </c>
      <c r="V38" s="37"/>
      <c r="W38" s="38"/>
      <c r="X38" s="38"/>
      <c r="Y38" s="38"/>
      <c r="Z38" s="38"/>
      <c r="AA38" s="39"/>
      <c r="AB38" s="40"/>
      <c r="AC38" s="41"/>
      <c r="AD38" s="41"/>
      <c r="AE38" s="42"/>
      <c r="AF38" s="42"/>
      <c r="AG38" s="43"/>
      <c r="AH38" s="44"/>
      <c r="AI38" s="45" t="str">
        <f t="shared" si="3"/>
        <v/>
      </c>
      <c r="AJ38" s="91" t="str">
        <f t="shared" si="4"/>
        <v/>
      </c>
      <c r="AK38" s="70" t="str">
        <f t="shared" si="5"/>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2"/>
        <v/>
      </c>
      <c r="V39" s="77"/>
      <c r="W39" s="78"/>
      <c r="X39" s="78"/>
      <c r="Y39" s="78"/>
      <c r="Z39" s="78"/>
      <c r="AA39" s="79"/>
      <c r="AB39" s="80"/>
      <c r="AC39" s="81"/>
      <c r="AD39" s="81"/>
      <c r="AE39" s="82"/>
      <c r="AF39" s="82"/>
      <c r="AG39" s="83"/>
      <c r="AH39" s="84"/>
      <c r="AI39" s="85" t="str">
        <f t="shared" si="3"/>
        <v/>
      </c>
      <c r="AJ39" s="92" t="str">
        <f t="shared" si="4"/>
        <v/>
      </c>
      <c r="AK39" s="86" t="str">
        <f t="shared" si="5"/>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2"/>
        <v/>
      </c>
      <c r="V40" s="56"/>
      <c r="W40" s="57"/>
      <c r="X40" s="57"/>
      <c r="Y40" s="57"/>
      <c r="Z40" s="57"/>
      <c r="AA40" s="58"/>
      <c r="AB40" s="59"/>
      <c r="AC40" s="60"/>
      <c r="AD40" s="60"/>
      <c r="AE40" s="61"/>
      <c r="AF40" s="61"/>
      <c r="AG40" s="62"/>
      <c r="AH40" s="63"/>
      <c r="AI40" s="64" t="str">
        <f t="shared" si="3"/>
        <v/>
      </c>
      <c r="AJ40" s="93" t="str">
        <f t="shared" si="4"/>
        <v/>
      </c>
      <c r="AK40" s="74" t="str">
        <f t="shared" si="5"/>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2"/>
        <v/>
      </c>
      <c r="V41" s="37"/>
      <c r="W41" s="38"/>
      <c r="X41" s="38"/>
      <c r="Y41" s="38"/>
      <c r="Z41" s="38"/>
      <c r="AA41" s="39"/>
      <c r="AB41" s="40"/>
      <c r="AC41" s="41"/>
      <c r="AD41" s="41"/>
      <c r="AE41" s="42"/>
      <c r="AF41" s="42"/>
      <c r="AG41" s="43"/>
      <c r="AH41" s="44"/>
      <c r="AI41" s="45" t="str">
        <f t="shared" si="3"/>
        <v/>
      </c>
      <c r="AJ41" s="91" t="str">
        <f t="shared" si="4"/>
        <v/>
      </c>
      <c r="AK41" s="70" t="str">
        <f t="shared" si="5"/>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2"/>
        <v/>
      </c>
      <c r="V42" s="37"/>
      <c r="W42" s="38"/>
      <c r="X42" s="38"/>
      <c r="Y42" s="38"/>
      <c r="Z42" s="38"/>
      <c r="AA42" s="39"/>
      <c r="AB42" s="40"/>
      <c r="AC42" s="41"/>
      <c r="AD42" s="41"/>
      <c r="AE42" s="42"/>
      <c r="AF42" s="42"/>
      <c r="AG42" s="43"/>
      <c r="AH42" s="44"/>
      <c r="AI42" s="45" t="str">
        <f t="shared" si="3"/>
        <v/>
      </c>
      <c r="AJ42" s="91" t="str">
        <f t="shared" si="4"/>
        <v/>
      </c>
      <c r="AK42" s="70" t="str">
        <f t="shared" si="5"/>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2"/>
        <v/>
      </c>
      <c r="V43" s="37"/>
      <c r="W43" s="38"/>
      <c r="X43" s="38"/>
      <c r="Y43" s="38"/>
      <c r="Z43" s="38"/>
      <c r="AA43" s="39"/>
      <c r="AB43" s="40"/>
      <c r="AC43" s="41"/>
      <c r="AD43" s="41"/>
      <c r="AE43" s="42"/>
      <c r="AF43" s="42"/>
      <c r="AG43" s="43"/>
      <c r="AH43" s="44"/>
      <c r="AI43" s="45" t="str">
        <f t="shared" si="3"/>
        <v/>
      </c>
      <c r="AJ43" s="91" t="str">
        <f t="shared" si="4"/>
        <v/>
      </c>
      <c r="AK43" s="70" t="str">
        <f t="shared" si="5"/>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2"/>
        <v/>
      </c>
      <c r="V44" s="47"/>
      <c r="W44" s="48"/>
      <c r="X44" s="48"/>
      <c r="Y44" s="48"/>
      <c r="Z44" s="48"/>
      <c r="AA44" s="49"/>
      <c r="AB44" s="50"/>
      <c r="AC44" s="51"/>
      <c r="AD44" s="51"/>
      <c r="AE44" s="52"/>
      <c r="AF44" s="52"/>
      <c r="AG44" s="53"/>
      <c r="AH44" s="54"/>
      <c r="AI44" s="55" t="str">
        <f t="shared" si="3"/>
        <v/>
      </c>
      <c r="AJ44" s="94" t="str">
        <f t="shared" si="4"/>
        <v/>
      </c>
      <c r="AK44" s="72" t="str">
        <f t="shared" si="5"/>
        <v/>
      </c>
    </row>
    <row r="45" spans="1:37" s="23" customFormat="1" ht="18.75" customHeight="1">
      <c r="A45" s="302" t="str">
        <f>IF(COUNTBLANK($D$45:$P$45)&lt;13,"CHÚ Ý: THIẾU CỘT ĐIỂM TẠI X","")</f>
        <v>CHÚ Ý: THIẾU CỘT ĐIỂM TẠI X</v>
      </c>
      <c r="B45" s="302"/>
      <c r="C45" s="302"/>
      <c r="D45" s="66"/>
      <c r="E45" s="66" t="str">
        <f t="shared" ref="E45:P45" si="6">IF(COUNT(E5:E44)=0,"",IF(COUNTBLANK(E5:E44)&gt;COUNTBLANK($Q$5:$Q$44),"X",""))</f>
        <v>X</v>
      </c>
      <c r="F45" s="66" t="str">
        <f t="shared" si="6"/>
        <v>X</v>
      </c>
      <c r="G45" s="66" t="str">
        <f t="shared" si="6"/>
        <v/>
      </c>
      <c r="H45" s="66" t="str">
        <f t="shared" si="6"/>
        <v/>
      </c>
      <c r="I45" s="66" t="str">
        <f t="shared" si="6"/>
        <v/>
      </c>
      <c r="J45" s="66" t="str">
        <f t="shared" si="6"/>
        <v/>
      </c>
      <c r="K45" s="66" t="str">
        <f t="shared" si="6"/>
        <v/>
      </c>
      <c r="L45" s="66" t="str">
        <f t="shared" si="6"/>
        <v/>
      </c>
      <c r="M45" s="66" t="str">
        <f t="shared" si="6"/>
        <v/>
      </c>
      <c r="N45" s="66" t="str">
        <f t="shared" si="6"/>
        <v/>
      </c>
      <c r="O45" s="66" t="str">
        <f t="shared" si="6"/>
        <v>X</v>
      </c>
      <c r="P45" s="66" t="str">
        <f t="shared" si="6"/>
        <v/>
      </c>
      <c r="Q45" s="66"/>
      <c r="R45" s="66"/>
      <c r="S45" s="291" t="str">
        <f>IF(COUNTBLANK(V45:AH45)&lt;13,"THIẾU ĐIỂM TẠI CỘT X","")</f>
        <v/>
      </c>
      <c r="T45" s="291"/>
      <c r="U45" s="291"/>
      <c r="V45" s="66"/>
      <c r="W45" s="66" t="str">
        <f t="shared" ref="W45:AH45" si="7">IF(COUNT(W5:W44)=0,"",IF(COUNTBLANK(W5:W44)&gt;COUNTBLANK($AI$5:$AI$44),"X",""))</f>
        <v/>
      </c>
      <c r="X45" s="66" t="str">
        <f t="shared" si="7"/>
        <v/>
      </c>
      <c r="Y45" s="66" t="str">
        <f t="shared" si="7"/>
        <v/>
      </c>
      <c r="Z45" s="66" t="str">
        <f t="shared" si="7"/>
        <v/>
      </c>
      <c r="AA45" s="66" t="str">
        <f t="shared" si="7"/>
        <v/>
      </c>
      <c r="AB45" s="66" t="str">
        <f t="shared" si="7"/>
        <v/>
      </c>
      <c r="AC45" s="66" t="str">
        <f t="shared" si="7"/>
        <v/>
      </c>
      <c r="AD45" s="66" t="str">
        <f t="shared" si="7"/>
        <v/>
      </c>
      <c r="AE45" s="66" t="str">
        <f t="shared" si="7"/>
        <v/>
      </c>
      <c r="AF45" s="66" t="str">
        <f t="shared" si="7"/>
        <v/>
      </c>
      <c r="AG45" s="66" t="str">
        <f t="shared" si="7"/>
        <v/>
      </c>
      <c r="AH45" s="66" t="str">
        <f t="shared" si="7"/>
        <v/>
      </c>
      <c r="AI45" s="66"/>
      <c r="AJ45" s="66"/>
      <c r="AK45" s="97"/>
    </row>
    <row r="46" spans="1:37" s="23" customFormat="1" ht="18" customHeight="1">
      <c r="A46" s="24"/>
      <c r="B46" s="88" t="str">
        <f>"Tổng số được tổng kết:   "&amp;40-COUNTBLANK($P$5:$P$44)</f>
        <v>Tổng số được tổng kết:   14</v>
      </c>
      <c r="C46" s="87"/>
      <c r="D46" s="303" t="str">
        <f>IF(40-COUNTBLANK($P$5:$P$44)=0,"Giỏi: 0 (0%)","Giỏi: "&amp;COUNTIF(R$5:R$44,"Giỏi")&amp;" ("&amp;ROUND(COUNTIF(R$5:R$44,"Giỏi")*100/(40-COUNTBLANK($P$5:$P$44)),1)&amp;"%)")</f>
        <v>Giỏi: 9 (64.3%)</v>
      </c>
      <c r="E46" s="303"/>
      <c r="F46" s="303"/>
      <c r="G46" s="303"/>
      <c r="H46" s="303"/>
      <c r="I46" s="303"/>
      <c r="J46" s="305" t="str">
        <f>IF(40-COUNTBLANK($P$5:$P$44)=0,"Khá: 0 (0%)","Khá: "&amp;COUNTIF(R$5:R$44,"Khá")&amp;" ("&amp;ROUND(COUNTIF(R$5:R$44,"Khá")*100/(40-COUNTBLANK($P$5:$P$44)),1)&amp;"%)")</f>
        <v>Khá: 3 (21.4%)</v>
      </c>
      <c r="K46" s="305"/>
      <c r="L46" s="305"/>
      <c r="M46" s="305"/>
      <c r="N46" s="305"/>
      <c r="O46" s="305"/>
      <c r="P46" s="303" t="str">
        <f>IF(40-COUNTBLANK($P$5:$P$44)=0,"TB: 0 (0%)","TB: "&amp;COUNTIF(R$5:R$44,"TB")&amp;" ("&amp;ROUND(COUNTIF(R$5:R$44,"TB")*100/(40-COUNTBLANK($P$5:$P$44)),1)&amp;"%)")</f>
        <v>TB: 1 (7.1%)</v>
      </c>
      <c r="Q46" s="303"/>
      <c r="R46" s="303"/>
      <c r="S46" s="88" t="str">
        <f>"  Tổng số được tổng kết:  "&amp;40-COUNTBLANK($P$5:$P$44)</f>
        <v xml:space="preserve">  Tổng số được tổng kết:  14</v>
      </c>
      <c r="U46" s="87"/>
      <c r="V46" s="303" t="str">
        <f>IF(40-COUNTBLANK($P$5:$P$44)=0,"Giỏi: 0 (0%)","Giỏi: "&amp;COUNTIF(AK$5:AK$44,"Giỏi")&amp;" ("&amp;ROUND(COUNTIF(AK$5:AK$44,"Giỏi")*100/(40-COUNTBLANK($P$5:$P$44)),1)&amp;"%)")</f>
        <v>Giỏi: 6 (42.9%)</v>
      </c>
      <c r="W46" s="303"/>
      <c r="X46" s="303"/>
      <c r="Y46" s="303"/>
      <c r="Z46" s="303"/>
      <c r="AA46" s="303"/>
      <c r="AB46" s="305" t="str">
        <f>IF(40-COUNTBLANK($P$5:$P$44)=0,"Khá: 0 (0%)","Khá: "&amp;COUNTIF(AK$5:AK$44,"Khá")&amp;" ("&amp;ROUND(COUNTIF(AK$5:AK$44,"Khá")*100/(40-COUNTBLANK($P$5:$P$44)),1)&amp;"%)")</f>
        <v>Khá: 3 (21.4%)</v>
      </c>
      <c r="AC46" s="305"/>
      <c r="AD46" s="305"/>
      <c r="AE46" s="305"/>
      <c r="AF46" s="305"/>
      <c r="AG46" s="305"/>
      <c r="AH46" s="303" t="str">
        <f>IF(40-COUNTBLANK($P$5:$P$44)=0,"TB: 0 (0%)","TB: "&amp;COUNTIF(AK$5:AK$44,"TB")&amp;" ("&amp;ROUND(COUNTIF(AK$5:AK$44,"TB")*100/(40-COUNTBLANK($P$5:$P$44)),1)&amp;"%)")</f>
        <v>TB: 0 (0%)</v>
      </c>
      <c r="AI46" s="303"/>
      <c r="AJ46" s="303"/>
      <c r="AK46" s="303"/>
    </row>
    <row r="47" spans="1:37" s="23" customFormat="1" ht="18" customHeight="1">
      <c r="A47" s="24"/>
      <c r="B47" s="65"/>
      <c r="C47" s="65"/>
      <c r="D47" s="304" t="str">
        <f>IF(40-COUNTBLANK($P$5:$P$44)=0,"Yếu: 0 (0%)","Yếu: "&amp;COUNTIF(R$5:R$44,"Yếu")&amp;" ("&amp;ROUND(COUNTIF(R$5:R$44,"Yếu")*100/(40-COUNTBLANK($P$5:$P$44)),1)&amp;"%)")</f>
        <v>Yếu: 0 (0%)</v>
      </c>
      <c r="E47" s="304"/>
      <c r="F47" s="304"/>
      <c r="G47" s="304"/>
      <c r="H47" s="304"/>
      <c r="I47" s="304"/>
      <c r="J47" s="304" t="str">
        <f>IF(40-COUNTBLANK($P$5:$P$44)=0,"Kém: 0 (0%)","Kém: "&amp;COUNTIF(R$5:R$44,"Kém")&amp;" ("&amp;ROUND(COUNTIF(R$5:R$44,"Kém")*100/(40-COUNTBLANK($P$5:$P$44)),1)&amp;"%)")</f>
        <v>Kém: 1 (7.1%)</v>
      </c>
      <c r="K47" s="304"/>
      <c r="L47" s="304"/>
      <c r="M47" s="304"/>
      <c r="N47" s="304"/>
      <c r="O47" s="304"/>
      <c r="Q47" s="25"/>
      <c r="S47" s="24"/>
      <c r="T47" s="65"/>
      <c r="U47" s="65"/>
      <c r="V47" s="304" t="str">
        <f>IF(40-COUNTBLANK($P$5:$P$44)=0,"Yếu: 0 (0%)","Yếu: "&amp;COUNTIF(AK$5:AK$44,"Yếu")&amp;" ("&amp;ROUND(COUNTIF(AK$5:AK$44,"Yếu")*100/(40-COUNTBLANK($P$5:$P$44)),1)&amp;"%)")</f>
        <v>Yếu: 0 (0%)</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objects="1" scenarios="1"/>
  <customSheetViews>
    <customSheetView guid="{E68D9D97-1862-4956-AC88-DC3F0C392D77}" showRuler="0" topLeftCell="A7">
      <pane xSplit="2" topLeftCell="C1" activePane="topRight" state="frozen"/>
      <selection pane="topRight" activeCell="C7" sqref="C1:C65536"/>
      <pageMargins left="0.75" right="0.75" top="1" bottom="1" header="0.5" footer="0.5"/>
      <headerFooter alignWithMargins="0"/>
    </customSheetView>
  </customSheetViews>
  <mergeCells count="25">
    <mergeCell ref="A1:C1"/>
    <mergeCell ref="Q1:R1"/>
    <mergeCell ref="S1:U1"/>
    <mergeCell ref="A2:D2"/>
    <mergeCell ref="S2:V2"/>
    <mergeCell ref="A3:R3"/>
    <mergeCell ref="S3:AK3"/>
    <mergeCell ref="B4:C4"/>
    <mergeCell ref="D4:I4"/>
    <mergeCell ref="J4:O4"/>
    <mergeCell ref="T4:U4"/>
    <mergeCell ref="V4:AA4"/>
    <mergeCell ref="AB4:AG4"/>
    <mergeCell ref="A45:C45"/>
    <mergeCell ref="S45:U45"/>
    <mergeCell ref="D46:I46"/>
    <mergeCell ref="J46:O46"/>
    <mergeCell ref="P46:R46"/>
    <mergeCell ref="V46:AA46"/>
    <mergeCell ref="AB46:AG46"/>
    <mergeCell ref="AH46:AK46"/>
    <mergeCell ref="D47:I47"/>
    <mergeCell ref="J47:O47"/>
    <mergeCell ref="V47:AA47"/>
    <mergeCell ref="AB47:AG47"/>
  </mergeCells>
  <phoneticPr fontId="10" type="noConversion"/>
  <conditionalFormatting sqref="D5 V5">
    <cfRule type="cellIs" priority="1" stopIfTrue="1" operator="between">
      <formula>0</formula>
      <formula>10</formula>
    </cfRule>
  </conditionalFormatting>
  <conditionalFormatting sqref="D45 V45">
    <cfRule type="cellIs" dxfId="44" priority="2" stopIfTrue="1" operator="notEqual">
      <formula>""""""</formula>
    </cfRule>
  </conditionalFormatting>
  <conditionalFormatting sqref="A45:C45">
    <cfRule type="cellIs" dxfId="43" priority="3" stopIfTrue="1" operator="equal">
      <formula>"CHÚ Ý: THIẾU CỘT ĐIỂM TẠI X"</formula>
    </cfRule>
  </conditionalFormatting>
  <conditionalFormatting sqref="S45:U45">
    <cfRule type="cellIs" dxfId="42"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sqref="D5:P44">
      <formula1>0</formula1>
      <formula2>10</formula2>
    </dataValidation>
    <dataValidation type="decimal" allowBlank="1" showErrorMessage="1" errorTitle="CHÚ Ý:" error="       Điểm không âm và không quá 10! _x000a_Click Retry để nhập lại, Cancel để bỏ qua." promptTitle="CHÚ Ý" prompt="NHẬP ĐIỂM VÀO NHỮNG Ô NÀY" sqref="V5:AH44">
      <formula1>0</formula1>
      <formula2>10</formula2>
    </dataValidation>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workbookViewId="0">
      <pane xSplit="3" ySplit="4" topLeftCell="O11" activePane="bottomRight" state="frozen"/>
      <selection pane="topRight" activeCell="D1" sqref="D1"/>
      <selection pane="bottomLeft" activeCell="A5" sqref="A5"/>
      <selection pane="bottomRight" activeCell="P18" sqref="P18"/>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"&amp;M_L!C13&amp; " - "&amp;"GVBM: "&amp;M_L!D13</f>
        <v xml:space="preserve">BẢNG ĐIỂM HỌC KỲ I - MÔN ĐỊA - GVBM: </v>
      </c>
      <c r="B3" s="298"/>
      <c r="C3" s="298"/>
      <c r="D3" s="298"/>
      <c r="E3" s="298"/>
      <c r="F3" s="298"/>
      <c r="G3" s="298"/>
      <c r="H3" s="298"/>
      <c r="I3" s="298"/>
      <c r="J3" s="298"/>
      <c r="K3" s="298"/>
      <c r="L3" s="298"/>
      <c r="M3" s="298"/>
      <c r="N3" s="298"/>
      <c r="O3" s="298"/>
      <c r="P3" s="298"/>
      <c r="Q3" s="298"/>
      <c r="R3" s="299"/>
      <c r="S3" s="297" t="str">
        <f xml:space="preserve"> "BẢNG ĐIỂM HỌC KỲ II - "&amp;"MÔN "&amp;M_L!C13&amp; " - "&amp;"GVBM: "&amp;M_L!E13</f>
        <v xml:space="preserve">BẢNG ĐIỂM HỌC KỲ II - MÔN ĐỊA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99</v>
      </c>
      <c r="E4" s="294"/>
      <c r="F4" s="294"/>
      <c r="G4" s="294"/>
      <c r="H4" s="294"/>
      <c r="I4" s="295"/>
      <c r="J4" s="296" t="s">
        <v>98</v>
      </c>
      <c r="K4" s="294"/>
      <c r="L4" s="294"/>
      <c r="M4" s="294"/>
      <c r="N4" s="294"/>
      <c r="O4" s="295"/>
      <c r="P4" s="118" t="s">
        <v>6</v>
      </c>
      <c r="Q4" s="17" t="s">
        <v>28</v>
      </c>
      <c r="R4" s="16" t="s">
        <v>29</v>
      </c>
      <c r="S4" s="109" t="s">
        <v>27</v>
      </c>
      <c r="T4" s="300" t="s">
        <v>22</v>
      </c>
      <c r="U4" s="301"/>
      <c r="V4" s="293" t="s">
        <v>99</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98">
        <v>9</v>
      </c>
      <c r="E5" s="28">
        <v>8</v>
      </c>
      <c r="F5" s="28">
        <v>8</v>
      </c>
      <c r="G5" s="28"/>
      <c r="H5" s="28"/>
      <c r="I5" s="29"/>
      <c r="J5" s="30"/>
      <c r="K5" s="31"/>
      <c r="L5" s="31"/>
      <c r="M5" s="32"/>
      <c r="N5" s="32"/>
      <c r="O5" s="33">
        <v>8.8000000000000007</v>
      </c>
      <c r="P5" s="34">
        <v>9.3000000000000007</v>
      </c>
      <c r="Q5" s="35">
        <f>IF(OR(COUNT($P5)=0,C5=""),"",ROUND(AVERAGE(D5:P5,J5:P5,P5),1))</f>
        <v>8.8000000000000007</v>
      </c>
      <c r="R5" s="68" t="str">
        <f>IF($Q5="","",IF($Q5&gt;=8,"Giỏi",IF($Q5&gt;=6.5,"Khá",IF($Q5&gt;=5,"TB",IF($Q5&gt;=3.5,"Yếu","Kém")))))</f>
        <v>Giỏi</v>
      </c>
      <c r="S5" s="67">
        <v>1</v>
      </c>
      <c r="T5" s="113" t="str">
        <f>IF(B5&lt;&gt;"",B5,"")</f>
        <v>Lê Vũ Hoàng Thiện</v>
      </c>
      <c r="U5" s="26" t="str">
        <f>IF(C5&lt;&gt;"",C5,"")</f>
        <v>Thiện</v>
      </c>
      <c r="V5" s="250"/>
      <c r="W5" s="251"/>
      <c r="X5" s="251"/>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99">
        <v>9</v>
      </c>
      <c r="E6" s="38">
        <v>8</v>
      </c>
      <c r="F6" s="38">
        <v>9</v>
      </c>
      <c r="G6" s="38"/>
      <c r="H6" s="38"/>
      <c r="I6" s="39"/>
      <c r="J6" s="40"/>
      <c r="K6" s="41"/>
      <c r="L6" s="41"/>
      <c r="M6" s="42"/>
      <c r="N6" s="42"/>
      <c r="O6" s="43">
        <v>9</v>
      </c>
      <c r="P6" s="44">
        <v>9.3000000000000007</v>
      </c>
      <c r="Q6" s="45">
        <f t="shared" ref="Q6:Q44" si="0">IF(OR(COUNT($P6)=0,C6=""),"",ROUND(AVERAGE(D6:P6,J6:P6,P6),1))</f>
        <v>9</v>
      </c>
      <c r="R6" s="70" t="str">
        <f t="shared" ref="R6:R44" si="1">IF($Q6="","",IF($Q6&gt;=8,"Giỏi",IF($Q6&gt;=6.5,"Khá",IF($Q6&gt;=5,"TB",IF($Q6&gt;=3.5,"Yếu","Kém")))))</f>
        <v>Giỏi</v>
      </c>
      <c r="S6" s="69">
        <v>2</v>
      </c>
      <c r="T6" s="114" t="str">
        <f t="shared" ref="T6:U44" si="2">IF(B6&lt;&gt;"",B6,"")</f>
        <v>Nguyễn Thị Kim Quỳnh</v>
      </c>
      <c r="U6" s="36" t="str">
        <f t="shared" si="2"/>
        <v>Quỳnh</v>
      </c>
      <c r="V6" s="252">
        <v>10</v>
      </c>
      <c r="W6" s="253">
        <v>9</v>
      </c>
      <c r="X6" s="253">
        <v>8.5</v>
      </c>
      <c r="Y6" s="38"/>
      <c r="Z6" s="38"/>
      <c r="AA6" s="39"/>
      <c r="AB6" s="40"/>
      <c r="AC6" s="41"/>
      <c r="AD6" s="41"/>
      <c r="AE6" s="42"/>
      <c r="AF6" s="42"/>
      <c r="AG6" s="43">
        <v>8.5</v>
      </c>
      <c r="AH6" s="44">
        <v>10</v>
      </c>
      <c r="AI6" s="45">
        <f t="shared" ref="AI6:AI44" si="3">IF(OR(COUNT($AH6)=0,U6=""),"",ROUND(AVERAGE(V6:AH6,AB6:AH6,AH6),1))</f>
        <v>9.3000000000000007</v>
      </c>
      <c r="AJ6" s="91">
        <f t="shared" ref="AJ6:AJ44" si="4">IF(OR(COUNT(AI6)=0,COUNT(Q6)=0),"",ROUND(AVERAGE(AI6,AI6,Q6),1))</f>
        <v>9.1999999999999993</v>
      </c>
      <c r="AK6" s="70" t="str">
        <f t="shared" ref="AK6:AK44" si="5">IF($AJ6="","",IF($AJ6&gt;=8,"Giỏi",IF($AJ6&gt;=6.5,"Khá",IF($AJ6&gt;=5,"TB",IF($AJ6&gt;=3.5,"Yếu","Kém")))))</f>
        <v>Giỏi</v>
      </c>
    </row>
    <row r="7" spans="1:37" s="23" customFormat="1" ht="17.25" customHeight="1">
      <c r="A7" s="69">
        <v>3</v>
      </c>
      <c r="B7" s="114" t="str">
        <f>IF(DS!B7&lt;&gt;"",DS!B7,"")</f>
        <v>Nguyễn Công Minh</v>
      </c>
      <c r="C7" s="36" t="str">
        <f>IF(DS!C7&lt;&gt;"",DS!C7,"")</f>
        <v>Minh</v>
      </c>
      <c r="D7" s="99">
        <v>9</v>
      </c>
      <c r="E7" s="38">
        <v>8</v>
      </c>
      <c r="F7" s="38">
        <v>9</v>
      </c>
      <c r="G7" s="38"/>
      <c r="H7" s="38"/>
      <c r="I7" s="39"/>
      <c r="J7" s="40"/>
      <c r="K7" s="41"/>
      <c r="L7" s="41"/>
      <c r="M7" s="42"/>
      <c r="N7" s="42"/>
      <c r="O7" s="43">
        <v>9</v>
      </c>
      <c r="P7" s="44">
        <v>7.8</v>
      </c>
      <c r="Q7" s="45">
        <f t="shared" si="0"/>
        <v>8.4</v>
      </c>
      <c r="R7" s="70" t="str">
        <f t="shared" si="1"/>
        <v>Giỏi</v>
      </c>
      <c r="S7" s="69">
        <v>3</v>
      </c>
      <c r="T7" s="114" t="str">
        <f t="shared" si="2"/>
        <v>Nguyễn Công Minh</v>
      </c>
      <c r="U7" s="36" t="str">
        <f t="shared" si="2"/>
        <v>Minh</v>
      </c>
      <c r="V7" s="250">
        <v>9</v>
      </c>
      <c r="W7" s="251">
        <v>10</v>
      </c>
      <c r="X7" s="251">
        <v>9</v>
      </c>
      <c r="Y7" s="38"/>
      <c r="Z7" s="38"/>
      <c r="AA7" s="39"/>
      <c r="AB7" s="40"/>
      <c r="AC7" s="41"/>
      <c r="AD7" s="41"/>
      <c r="AE7" s="42"/>
      <c r="AF7" s="42"/>
      <c r="AG7" s="43">
        <v>9</v>
      </c>
      <c r="AH7" s="44">
        <v>8.5</v>
      </c>
      <c r="AI7" s="45">
        <f t="shared" si="3"/>
        <v>8.9</v>
      </c>
      <c r="AJ7" s="91">
        <f t="shared" si="4"/>
        <v>8.6999999999999993</v>
      </c>
      <c r="AK7" s="70" t="str">
        <f t="shared" si="5"/>
        <v>Giỏi</v>
      </c>
    </row>
    <row r="8" spans="1:37" s="23" customFormat="1" ht="17.25" customHeight="1">
      <c r="A8" s="69">
        <v>4</v>
      </c>
      <c r="B8" s="114" t="str">
        <f>IF(DS!B8&lt;&gt;"",DS!B8,"")</f>
        <v>Nguyễn Minh Triết</v>
      </c>
      <c r="C8" s="36" t="str">
        <f>IF(DS!C8&lt;&gt;"",DS!C8,"")</f>
        <v>Triết</v>
      </c>
      <c r="D8" s="99">
        <v>9</v>
      </c>
      <c r="E8" s="38">
        <v>8</v>
      </c>
      <c r="F8" s="38">
        <v>9</v>
      </c>
      <c r="G8" s="38"/>
      <c r="H8" s="38"/>
      <c r="I8" s="39"/>
      <c r="J8" s="40"/>
      <c r="K8" s="41"/>
      <c r="L8" s="41"/>
      <c r="M8" s="42"/>
      <c r="N8" s="42"/>
      <c r="O8" s="43">
        <v>8.5</v>
      </c>
      <c r="P8" s="44">
        <v>8.6999999999999993</v>
      </c>
      <c r="Q8" s="45">
        <f t="shared" si="0"/>
        <v>8.6</v>
      </c>
      <c r="R8" s="70" t="str">
        <f t="shared" si="1"/>
        <v>Giỏi</v>
      </c>
      <c r="S8" s="69">
        <v>4</v>
      </c>
      <c r="T8" s="114" t="str">
        <f t="shared" si="2"/>
        <v>Nguyễn Minh Triết</v>
      </c>
      <c r="U8" s="36" t="str">
        <f t="shared" si="2"/>
        <v>Triết</v>
      </c>
      <c r="V8" s="37">
        <v>8</v>
      </c>
      <c r="W8" s="38">
        <v>9</v>
      </c>
      <c r="X8" s="38">
        <v>8</v>
      </c>
      <c r="Y8" s="38"/>
      <c r="Z8" s="38"/>
      <c r="AA8" s="39"/>
      <c r="AB8" s="40"/>
      <c r="AC8" s="41"/>
      <c r="AD8" s="41"/>
      <c r="AE8" s="42"/>
      <c r="AF8" s="42"/>
      <c r="AG8" s="43">
        <v>7</v>
      </c>
      <c r="AH8" s="44">
        <v>9.5</v>
      </c>
      <c r="AI8" s="45">
        <f t="shared" si="3"/>
        <v>8.4</v>
      </c>
      <c r="AJ8" s="91">
        <f t="shared" si="4"/>
        <v>8.5</v>
      </c>
      <c r="AK8" s="70" t="str">
        <f t="shared" si="5"/>
        <v>Giỏi</v>
      </c>
    </row>
    <row r="9" spans="1:37" s="23" customFormat="1" ht="17.25" customHeight="1">
      <c r="A9" s="75">
        <v>5</v>
      </c>
      <c r="B9" s="115" t="str">
        <f>IF(DS!B9&lt;&gt;"",DS!B9,"")</f>
        <v>Đào Ngọc Sáng</v>
      </c>
      <c r="C9" s="76" t="str">
        <f>IF(DS!C9&lt;&gt;"",DS!C9,"")</f>
        <v>sáng</v>
      </c>
      <c r="D9" s="100">
        <v>7</v>
      </c>
      <c r="E9" s="78">
        <v>7</v>
      </c>
      <c r="F9" s="78">
        <v>8</v>
      </c>
      <c r="G9" s="78"/>
      <c r="H9" s="78"/>
      <c r="I9" s="79"/>
      <c r="J9" s="80"/>
      <c r="K9" s="81"/>
      <c r="L9" s="81"/>
      <c r="M9" s="82"/>
      <c r="N9" s="82"/>
      <c r="O9" s="83">
        <v>8.3000000000000007</v>
      </c>
      <c r="P9" s="84">
        <v>6.8</v>
      </c>
      <c r="Q9" s="85">
        <f t="shared" si="0"/>
        <v>7.4</v>
      </c>
      <c r="R9" s="86" t="str">
        <f t="shared" si="1"/>
        <v>Khá</v>
      </c>
      <c r="S9" s="75">
        <v>5</v>
      </c>
      <c r="T9" s="115" t="str">
        <f t="shared" si="2"/>
        <v>Đào Ngọc Sáng</v>
      </c>
      <c r="U9" s="76" t="str">
        <f t="shared" si="2"/>
        <v>sáng</v>
      </c>
      <c r="V9" s="77">
        <v>8</v>
      </c>
      <c r="W9" s="78">
        <v>7.5</v>
      </c>
      <c r="X9" s="78">
        <v>8.5</v>
      </c>
      <c r="Y9" s="78"/>
      <c r="Z9" s="78"/>
      <c r="AA9" s="79"/>
      <c r="AB9" s="80"/>
      <c r="AC9" s="81"/>
      <c r="AD9" s="81"/>
      <c r="AE9" s="82"/>
      <c r="AF9" s="82"/>
      <c r="AG9" s="83">
        <v>8</v>
      </c>
      <c r="AH9" s="84">
        <v>8</v>
      </c>
      <c r="AI9" s="85">
        <f t="shared" si="3"/>
        <v>8</v>
      </c>
      <c r="AJ9" s="92">
        <f t="shared" si="4"/>
        <v>7.8</v>
      </c>
      <c r="AK9" s="86" t="str">
        <f t="shared" si="5"/>
        <v>Khá</v>
      </c>
    </row>
    <row r="10" spans="1:37" s="23" customFormat="1" ht="17.25" customHeight="1">
      <c r="A10" s="73">
        <v>6</v>
      </c>
      <c r="B10" s="116" t="str">
        <f>IF(DS!B10&lt;&gt;"",DS!B10,"")</f>
        <v>Nguyễn Thông Cường</v>
      </c>
      <c r="C10" s="26" t="str">
        <f>IF(DS!C10&lt;&gt;"",DS!C10,"")</f>
        <v>Cường</v>
      </c>
      <c r="D10" s="101">
        <v>8</v>
      </c>
      <c r="E10" s="57">
        <v>9</v>
      </c>
      <c r="F10" s="57">
        <v>8</v>
      </c>
      <c r="G10" s="57"/>
      <c r="H10" s="57"/>
      <c r="I10" s="58"/>
      <c r="J10" s="59"/>
      <c r="K10" s="60"/>
      <c r="L10" s="60"/>
      <c r="M10" s="61"/>
      <c r="N10" s="61"/>
      <c r="O10" s="62">
        <v>8.5</v>
      </c>
      <c r="P10" s="63">
        <v>8.4</v>
      </c>
      <c r="Q10" s="64">
        <f t="shared" si="0"/>
        <v>8.4</v>
      </c>
      <c r="R10" s="74" t="str">
        <f>IF($Q10="","",IF($Q10&gt;=8,"Giỏi",IF($Q10&gt;=6.5,"Khá",IF($Q10&gt;=5,"TB",IF($Q10&gt;=3.5,"Yếu","Kém")))))</f>
        <v>Giỏi</v>
      </c>
      <c r="S10" s="73">
        <v>6</v>
      </c>
      <c r="T10" s="116" t="str">
        <f t="shared" si="2"/>
        <v>Nguyễn Thông Cường</v>
      </c>
      <c r="U10" s="26" t="str">
        <f t="shared" si="2"/>
        <v>Cường</v>
      </c>
      <c r="V10" s="56">
        <v>9</v>
      </c>
      <c r="W10" s="57">
        <v>9</v>
      </c>
      <c r="X10" s="57">
        <v>8.5</v>
      </c>
      <c r="Y10" s="57"/>
      <c r="Z10" s="57"/>
      <c r="AA10" s="58"/>
      <c r="AB10" s="59"/>
      <c r="AC10" s="60"/>
      <c r="AD10" s="60"/>
      <c r="AE10" s="61"/>
      <c r="AF10" s="61"/>
      <c r="AG10" s="62">
        <v>8.5</v>
      </c>
      <c r="AH10" s="63">
        <v>8</v>
      </c>
      <c r="AI10" s="64">
        <f t="shared" si="3"/>
        <v>8.4</v>
      </c>
      <c r="AJ10" s="93">
        <f t="shared" si="4"/>
        <v>8.4</v>
      </c>
      <c r="AK10" s="74" t="str">
        <f t="shared" si="5"/>
        <v>Giỏi</v>
      </c>
    </row>
    <row r="11" spans="1:37" s="23" customFormat="1" ht="17.25" customHeight="1">
      <c r="A11" s="69">
        <v>7</v>
      </c>
      <c r="B11" s="114" t="str">
        <f>IF(DS!B11&lt;&gt;"",DS!B11,"")</f>
        <v>Phan Vĩnh Phú</v>
      </c>
      <c r="C11" s="36" t="str">
        <f>IF(DS!C11&lt;&gt;"",DS!C11,"")</f>
        <v>Phú</v>
      </c>
      <c r="D11" s="99">
        <v>0</v>
      </c>
      <c r="E11" s="38">
        <v>9</v>
      </c>
      <c r="F11" s="38">
        <v>9</v>
      </c>
      <c r="G11" s="38"/>
      <c r="H11" s="38"/>
      <c r="I11" s="39"/>
      <c r="J11" s="40"/>
      <c r="K11" s="41"/>
      <c r="L11" s="41"/>
      <c r="M11" s="42"/>
      <c r="N11" s="42"/>
      <c r="O11" s="43">
        <v>8.8000000000000007</v>
      </c>
      <c r="P11" s="44">
        <v>7.4</v>
      </c>
      <c r="Q11" s="45">
        <f t="shared" si="0"/>
        <v>7.2</v>
      </c>
      <c r="R11" s="70" t="str">
        <f t="shared" si="1"/>
        <v>Khá</v>
      </c>
      <c r="S11" s="69">
        <v>7</v>
      </c>
      <c r="T11" s="114" t="str">
        <f t="shared" si="2"/>
        <v>Phan Vĩnh Phú</v>
      </c>
      <c r="U11" s="36" t="str">
        <f t="shared" si="2"/>
        <v>Phú</v>
      </c>
      <c r="V11" s="37">
        <v>9</v>
      </c>
      <c r="W11" s="38">
        <v>8</v>
      </c>
      <c r="X11" s="38">
        <v>8</v>
      </c>
      <c r="Y11" s="38"/>
      <c r="Z11" s="38"/>
      <c r="AA11" s="39"/>
      <c r="AB11" s="40"/>
      <c r="AC11" s="41"/>
      <c r="AD11" s="41"/>
      <c r="AE11" s="42"/>
      <c r="AF11" s="42"/>
      <c r="AG11" s="43">
        <v>7.5</v>
      </c>
      <c r="AH11" s="44">
        <v>9</v>
      </c>
      <c r="AI11" s="45">
        <f t="shared" si="3"/>
        <v>8.4</v>
      </c>
      <c r="AJ11" s="91">
        <f t="shared" si="4"/>
        <v>8</v>
      </c>
      <c r="AK11" s="70" t="str">
        <f t="shared" si="5"/>
        <v>Giỏi</v>
      </c>
    </row>
    <row r="12" spans="1:37" s="23" customFormat="1" ht="17.25" customHeight="1">
      <c r="A12" s="69">
        <v>8</v>
      </c>
      <c r="B12" s="114" t="str">
        <f>IF(DS!B12&lt;&gt;"",DS!B12,"")</f>
        <v>Dương Thiên Thanh</v>
      </c>
      <c r="C12" s="36" t="str">
        <f>IF(DS!C12&lt;&gt;"",DS!C12,"")</f>
        <v>Thanh</v>
      </c>
      <c r="D12" s="99">
        <v>8</v>
      </c>
      <c r="E12" s="38">
        <v>9</v>
      </c>
      <c r="F12" s="38">
        <v>9</v>
      </c>
      <c r="G12" s="38"/>
      <c r="H12" s="38"/>
      <c r="I12" s="39"/>
      <c r="J12" s="40"/>
      <c r="K12" s="41"/>
      <c r="L12" s="41"/>
      <c r="M12" s="42"/>
      <c r="N12" s="42"/>
      <c r="O12" s="43">
        <v>7.3</v>
      </c>
      <c r="P12" s="44">
        <v>8.6999999999999993</v>
      </c>
      <c r="Q12" s="45">
        <f t="shared" si="0"/>
        <v>8.3000000000000007</v>
      </c>
      <c r="R12" s="70" t="str">
        <f t="shared" si="1"/>
        <v>Giỏi</v>
      </c>
      <c r="S12" s="69">
        <v>8</v>
      </c>
      <c r="T12" s="114" t="str">
        <f t="shared" si="2"/>
        <v>Dương Thiên Thanh</v>
      </c>
      <c r="U12" s="36" t="str">
        <f t="shared" si="2"/>
        <v>Thanh</v>
      </c>
      <c r="V12" s="37">
        <v>7</v>
      </c>
      <c r="W12" s="38">
        <v>7.5</v>
      </c>
      <c r="X12" s="38">
        <v>9</v>
      </c>
      <c r="Y12" s="38"/>
      <c r="Z12" s="38"/>
      <c r="AA12" s="39"/>
      <c r="AB12" s="40"/>
      <c r="AC12" s="41"/>
      <c r="AD12" s="41"/>
      <c r="AE12" s="42"/>
      <c r="AF12" s="42"/>
      <c r="AG12" s="43">
        <v>7.5</v>
      </c>
      <c r="AH12" s="44">
        <v>10</v>
      </c>
      <c r="AI12" s="45">
        <f t="shared" si="3"/>
        <v>8.6</v>
      </c>
      <c r="AJ12" s="91">
        <f t="shared" si="4"/>
        <v>8.5</v>
      </c>
      <c r="AK12" s="70" t="str">
        <f t="shared" si="5"/>
        <v>Giỏi</v>
      </c>
    </row>
    <row r="13" spans="1:37" s="23" customFormat="1" ht="17.25" customHeight="1">
      <c r="A13" s="69">
        <v>9</v>
      </c>
      <c r="B13" s="114" t="str">
        <f>IF(DS!B13&lt;&gt;"",DS!B13,"")</f>
        <v>Trần Nguyễn Quốc Thuận</v>
      </c>
      <c r="C13" s="36" t="str">
        <f>IF(DS!C13&lt;&gt;"",DS!C13,"")</f>
        <v>Thuận</v>
      </c>
      <c r="D13" s="99">
        <v>9</v>
      </c>
      <c r="E13" s="38">
        <v>9</v>
      </c>
      <c r="F13" s="38">
        <v>9</v>
      </c>
      <c r="G13" s="38"/>
      <c r="H13" s="38"/>
      <c r="I13" s="39"/>
      <c r="J13" s="40"/>
      <c r="K13" s="41"/>
      <c r="L13" s="41"/>
      <c r="M13" s="42"/>
      <c r="N13" s="42"/>
      <c r="O13" s="43">
        <v>9</v>
      </c>
      <c r="P13" s="44">
        <v>7.4</v>
      </c>
      <c r="Q13" s="45">
        <f t="shared" si="0"/>
        <v>8.4</v>
      </c>
      <c r="R13" s="70" t="str">
        <f t="shared" si="1"/>
        <v>Giỏi</v>
      </c>
      <c r="S13" s="69">
        <v>9</v>
      </c>
      <c r="T13" s="114" t="str">
        <f t="shared" si="2"/>
        <v>Trần Nguyễn Quốc Thuận</v>
      </c>
      <c r="U13" s="36" t="str">
        <f t="shared" si="2"/>
        <v>Thuận</v>
      </c>
      <c r="V13" s="37">
        <v>8</v>
      </c>
      <c r="W13" s="38">
        <v>9</v>
      </c>
      <c r="X13" s="38">
        <v>7.5</v>
      </c>
      <c r="Y13" s="38"/>
      <c r="Z13" s="38"/>
      <c r="AA13" s="39"/>
      <c r="AB13" s="40"/>
      <c r="AC13" s="41"/>
      <c r="AD13" s="41"/>
      <c r="AE13" s="42"/>
      <c r="AF13" s="42"/>
      <c r="AG13" s="43">
        <v>8.5</v>
      </c>
      <c r="AH13" s="44">
        <v>9</v>
      </c>
      <c r="AI13" s="45">
        <f t="shared" si="3"/>
        <v>8.6</v>
      </c>
      <c r="AJ13" s="91">
        <f t="shared" si="4"/>
        <v>8.5</v>
      </c>
      <c r="AK13" s="70" t="str">
        <f t="shared" si="5"/>
        <v>Giỏi</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c r="P14" s="84">
        <v>6.6</v>
      </c>
      <c r="Q14" s="85">
        <f t="shared" si="0"/>
        <v>6.6</v>
      </c>
      <c r="R14" s="86" t="str">
        <f t="shared" si="1"/>
        <v>Khá</v>
      </c>
      <c r="S14" s="75">
        <v>10</v>
      </c>
      <c r="T14" s="115" t="str">
        <f t="shared" si="2"/>
        <v>đặng Nhật</v>
      </c>
      <c r="U14" s="76" t="str">
        <f t="shared" si="2"/>
        <v>Huy</v>
      </c>
      <c r="V14" s="37">
        <v>8</v>
      </c>
      <c r="W14" s="38">
        <v>9</v>
      </c>
      <c r="X14" s="38">
        <v>8.5</v>
      </c>
      <c r="Y14" s="78"/>
      <c r="Z14" s="78"/>
      <c r="AA14" s="79"/>
      <c r="AB14" s="80"/>
      <c r="AC14" s="81"/>
      <c r="AD14" s="81"/>
      <c r="AE14" s="82"/>
      <c r="AF14" s="82"/>
      <c r="AG14" s="83">
        <v>8.5</v>
      </c>
      <c r="AH14" s="84">
        <v>10</v>
      </c>
      <c r="AI14" s="85">
        <f t="shared" si="3"/>
        <v>9.1</v>
      </c>
      <c r="AJ14" s="92">
        <f t="shared" si="4"/>
        <v>8.3000000000000007</v>
      </c>
      <c r="AK14" s="86" t="str">
        <f t="shared" si="5"/>
        <v>Giỏi</v>
      </c>
    </row>
    <row r="15" spans="1:37" s="23" customFormat="1" ht="17.25" customHeight="1">
      <c r="A15" s="73">
        <v>11</v>
      </c>
      <c r="B15" s="116" t="str">
        <f>IF(DS!B15&lt;&gt;"",DS!B15,"")</f>
        <v>Lê Hồ Ngọc Thắng</v>
      </c>
      <c r="C15" s="26" t="str">
        <f>IF(DS!C15&lt;&gt;"",DS!C15,"")</f>
        <v>Thắng</v>
      </c>
      <c r="D15" s="101">
        <v>9</v>
      </c>
      <c r="E15" s="57">
        <v>8</v>
      </c>
      <c r="F15" s="57">
        <v>9</v>
      </c>
      <c r="G15" s="57"/>
      <c r="H15" s="57"/>
      <c r="I15" s="58"/>
      <c r="J15" s="59"/>
      <c r="K15" s="60"/>
      <c r="L15" s="60"/>
      <c r="M15" s="61"/>
      <c r="N15" s="61"/>
      <c r="O15" s="62">
        <v>8.5</v>
      </c>
      <c r="P15" s="63">
        <v>8.4</v>
      </c>
      <c r="Q15" s="64">
        <f t="shared" si="0"/>
        <v>8.5</v>
      </c>
      <c r="R15" s="74" t="str">
        <f t="shared" si="1"/>
        <v>Giỏi</v>
      </c>
      <c r="S15" s="73">
        <v>11</v>
      </c>
      <c r="T15" s="116" t="str">
        <f t="shared" si="2"/>
        <v>Lê Hồ Ngọc Thắng</v>
      </c>
      <c r="U15" s="26" t="str">
        <f t="shared" si="2"/>
        <v>Thắng</v>
      </c>
      <c r="V15" s="56"/>
      <c r="W15" s="57"/>
      <c r="X15" s="57"/>
      <c r="Y15" s="57"/>
      <c r="Z15" s="57"/>
      <c r="AA15" s="58"/>
      <c r="AB15" s="59"/>
      <c r="AC15" s="60"/>
      <c r="AD15" s="60"/>
      <c r="AE15" s="61"/>
      <c r="AF15" s="61"/>
      <c r="AG15" s="62"/>
      <c r="AH15" s="63"/>
      <c r="AI15" s="64" t="str">
        <f t="shared" si="3"/>
        <v/>
      </c>
      <c r="AJ15" s="93" t="str">
        <f t="shared" si="4"/>
        <v/>
      </c>
      <c r="AK15" s="74" t="str">
        <f t="shared" si="5"/>
        <v/>
      </c>
    </row>
    <row r="16" spans="1:37" s="23" customFormat="1" ht="17.25" customHeight="1">
      <c r="A16" s="69">
        <v>12</v>
      </c>
      <c r="B16" s="114" t="str">
        <f>IF(DS!B16&lt;&gt;"",DS!B16,"")</f>
        <v>Vũ Phạm Thành Long</v>
      </c>
      <c r="C16" s="36" t="str">
        <f>IF(DS!C16&lt;&gt;"",DS!C16,"")</f>
        <v>Long</v>
      </c>
      <c r="D16" s="99">
        <v>8</v>
      </c>
      <c r="E16" s="38">
        <v>9</v>
      </c>
      <c r="F16" s="38">
        <v>8</v>
      </c>
      <c r="G16" s="38"/>
      <c r="H16" s="38"/>
      <c r="I16" s="39"/>
      <c r="J16" s="40"/>
      <c r="K16" s="41"/>
      <c r="L16" s="41"/>
      <c r="M16" s="42"/>
      <c r="N16" s="42"/>
      <c r="O16" s="43">
        <v>9.3000000000000007</v>
      </c>
      <c r="P16" s="44">
        <v>8.4</v>
      </c>
      <c r="Q16" s="45">
        <f t="shared" si="0"/>
        <v>8.6</v>
      </c>
      <c r="R16" s="70" t="str">
        <f t="shared" si="1"/>
        <v>Giỏi</v>
      </c>
      <c r="S16" s="69">
        <v>12</v>
      </c>
      <c r="T16" s="114" t="str">
        <f t="shared" si="2"/>
        <v>Vũ Phạm Thành Long</v>
      </c>
      <c r="U16" s="36" t="str">
        <f t="shared" si="2"/>
        <v>Long</v>
      </c>
      <c r="V16" s="37"/>
      <c r="W16" s="38"/>
      <c r="X16" s="38"/>
      <c r="Y16" s="38"/>
      <c r="Z16" s="38"/>
      <c r="AA16" s="39"/>
      <c r="AB16" s="40"/>
      <c r="AC16" s="41"/>
      <c r="AD16" s="41"/>
      <c r="AE16" s="42"/>
      <c r="AF16" s="42"/>
      <c r="AG16" s="43"/>
      <c r="AH16" s="44"/>
      <c r="AI16" s="45" t="str">
        <f t="shared" si="3"/>
        <v/>
      </c>
      <c r="AJ16" s="91" t="str">
        <f t="shared" si="4"/>
        <v/>
      </c>
      <c r="AK16" s="70" t="str">
        <f t="shared" si="5"/>
        <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v>7.8</v>
      </c>
      <c r="Q17" s="45">
        <f t="shared" si="0"/>
        <v>7.8</v>
      </c>
      <c r="R17" s="70" t="str">
        <f t="shared" si="1"/>
        <v>Khá</v>
      </c>
      <c r="S17" s="69">
        <v>13</v>
      </c>
      <c r="T17" s="114" t="str">
        <f t="shared" si="2"/>
        <v/>
      </c>
      <c r="U17" s="36" t="str">
        <f t="shared" si="2"/>
        <v>Kha</v>
      </c>
      <c r="V17" s="37"/>
      <c r="W17" s="38"/>
      <c r="X17" s="38"/>
      <c r="Y17" s="38"/>
      <c r="Z17" s="38"/>
      <c r="AA17" s="39"/>
      <c r="AB17" s="40"/>
      <c r="AC17" s="41"/>
      <c r="AD17" s="41"/>
      <c r="AE17" s="42"/>
      <c r="AF17" s="42"/>
      <c r="AG17" s="43"/>
      <c r="AH17" s="44"/>
      <c r="AI17" s="45" t="str">
        <f t="shared" si="3"/>
        <v/>
      </c>
      <c r="AJ17" s="91" t="str">
        <f t="shared" si="4"/>
        <v/>
      </c>
      <c r="AK17" s="70" t="str">
        <f t="shared" si="5"/>
        <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c r="P18" s="44">
        <v>3</v>
      </c>
      <c r="Q18" s="45">
        <f t="shared" si="0"/>
        <v>3</v>
      </c>
      <c r="R18" s="70" t="str">
        <f t="shared" si="1"/>
        <v>Kém</v>
      </c>
      <c r="S18" s="69">
        <v>14</v>
      </c>
      <c r="T18" s="114" t="str">
        <f t="shared" si="2"/>
        <v/>
      </c>
      <c r="U18" s="36" t="str">
        <f t="shared" si="2"/>
        <v>Châu</v>
      </c>
      <c r="V18" s="37">
        <v>8</v>
      </c>
      <c r="W18" s="38">
        <v>9</v>
      </c>
      <c r="X18" s="38">
        <v>8.5</v>
      </c>
      <c r="Y18" s="38"/>
      <c r="Z18" s="38"/>
      <c r="AA18" s="39"/>
      <c r="AB18" s="40"/>
      <c r="AC18" s="41"/>
      <c r="AD18" s="41"/>
      <c r="AE18" s="42"/>
      <c r="AF18" s="42"/>
      <c r="AG18" s="43">
        <v>8.5</v>
      </c>
      <c r="AH18" s="44">
        <v>10</v>
      </c>
      <c r="AI18" s="45">
        <f t="shared" si="3"/>
        <v>9.1</v>
      </c>
      <c r="AJ18" s="91">
        <f t="shared" si="4"/>
        <v>7.1</v>
      </c>
      <c r="AK18" s="70" t="str">
        <f t="shared" si="5"/>
        <v>Khá</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2"/>
        <v/>
      </c>
      <c r="V19" s="77"/>
      <c r="W19" s="78"/>
      <c r="X19" s="78"/>
      <c r="Y19" s="78"/>
      <c r="Z19" s="78"/>
      <c r="AA19" s="79"/>
      <c r="AB19" s="80"/>
      <c r="AC19" s="81"/>
      <c r="AD19" s="81"/>
      <c r="AE19" s="82"/>
      <c r="AF19" s="82"/>
      <c r="AG19" s="83"/>
      <c r="AH19" s="84"/>
      <c r="AI19" s="85" t="str">
        <f t="shared" si="3"/>
        <v/>
      </c>
      <c r="AJ19" s="92" t="str">
        <f t="shared" si="4"/>
        <v/>
      </c>
      <c r="AK19" s="86" t="str">
        <f t="shared" si="5"/>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2"/>
        <v/>
      </c>
      <c r="V20" s="56"/>
      <c r="W20" s="57"/>
      <c r="X20" s="57"/>
      <c r="Y20" s="57"/>
      <c r="Z20" s="57"/>
      <c r="AA20" s="58"/>
      <c r="AB20" s="59"/>
      <c r="AC20" s="60"/>
      <c r="AD20" s="60"/>
      <c r="AE20" s="61"/>
      <c r="AF20" s="61"/>
      <c r="AG20" s="62"/>
      <c r="AH20" s="63"/>
      <c r="AI20" s="64" t="str">
        <f t="shared" si="3"/>
        <v/>
      </c>
      <c r="AJ20" s="93" t="str">
        <f t="shared" si="4"/>
        <v/>
      </c>
      <c r="AK20" s="74" t="str">
        <f t="shared" si="5"/>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2"/>
        <v/>
      </c>
      <c r="V21" s="37"/>
      <c r="W21" s="38"/>
      <c r="X21" s="38"/>
      <c r="Y21" s="38"/>
      <c r="Z21" s="38"/>
      <c r="AA21" s="39"/>
      <c r="AB21" s="40"/>
      <c r="AC21" s="41"/>
      <c r="AD21" s="41"/>
      <c r="AE21" s="42"/>
      <c r="AF21" s="42"/>
      <c r="AG21" s="43"/>
      <c r="AH21" s="44"/>
      <c r="AI21" s="45" t="str">
        <f t="shared" si="3"/>
        <v/>
      </c>
      <c r="AJ21" s="91" t="str">
        <f t="shared" si="4"/>
        <v/>
      </c>
      <c r="AK21" s="70" t="str">
        <f t="shared" si="5"/>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2"/>
        <v/>
      </c>
      <c r="V22" s="37"/>
      <c r="W22" s="38"/>
      <c r="X22" s="38"/>
      <c r="Y22" s="38"/>
      <c r="Z22" s="38"/>
      <c r="AA22" s="39"/>
      <c r="AB22" s="40"/>
      <c r="AC22" s="41"/>
      <c r="AD22" s="41"/>
      <c r="AE22" s="42"/>
      <c r="AF22" s="42"/>
      <c r="AG22" s="43"/>
      <c r="AH22" s="44"/>
      <c r="AI22" s="45" t="str">
        <f t="shared" si="3"/>
        <v/>
      </c>
      <c r="AJ22" s="91" t="str">
        <f t="shared" si="4"/>
        <v/>
      </c>
      <c r="AK22" s="70" t="str">
        <f t="shared" si="5"/>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2"/>
        <v/>
      </c>
      <c r="V23" s="37"/>
      <c r="W23" s="38"/>
      <c r="X23" s="38"/>
      <c r="Y23" s="38"/>
      <c r="Z23" s="38"/>
      <c r="AA23" s="39"/>
      <c r="AB23" s="40"/>
      <c r="AC23" s="41"/>
      <c r="AD23" s="41"/>
      <c r="AE23" s="42"/>
      <c r="AF23" s="42"/>
      <c r="AG23" s="43"/>
      <c r="AH23" s="44"/>
      <c r="AI23" s="45" t="str">
        <f t="shared" si="3"/>
        <v/>
      </c>
      <c r="AJ23" s="91" t="str">
        <f t="shared" si="4"/>
        <v/>
      </c>
      <c r="AK23" s="70" t="str">
        <f t="shared" si="5"/>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2"/>
        <v/>
      </c>
      <c r="V24" s="77"/>
      <c r="W24" s="78"/>
      <c r="X24" s="78"/>
      <c r="Y24" s="78"/>
      <c r="Z24" s="78"/>
      <c r="AA24" s="79"/>
      <c r="AB24" s="80"/>
      <c r="AC24" s="81"/>
      <c r="AD24" s="81"/>
      <c r="AE24" s="82"/>
      <c r="AF24" s="82"/>
      <c r="AG24" s="83"/>
      <c r="AH24" s="84"/>
      <c r="AI24" s="85" t="str">
        <f t="shared" si="3"/>
        <v/>
      </c>
      <c r="AJ24" s="92" t="str">
        <f t="shared" si="4"/>
        <v/>
      </c>
      <c r="AK24" s="86" t="str">
        <f t="shared" si="5"/>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2"/>
        <v/>
      </c>
      <c r="V25" s="56"/>
      <c r="W25" s="57"/>
      <c r="X25" s="57"/>
      <c r="Y25" s="57"/>
      <c r="Z25" s="57"/>
      <c r="AA25" s="58"/>
      <c r="AB25" s="59"/>
      <c r="AC25" s="60"/>
      <c r="AD25" s="60"/>
      <c r="AE25" s="61"/>
      <c r="AF25" s="61"/>
      <c r="AG25" s="62"/>
      <c r="AH25" s="63"/>
      <c r="AI25" s="64" t="str">
        <f t="shared" si="3"/>
        <v/>
      </c>
      <c r="AJ25" s="93" t="str">
        <f t="shared" si="4"/>
        <v/>
      </c>
      <c r="AK25" s="74" t="str">
        <f t="shared" si="5"/>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2"/>
        <v/>
      </c>
      <c r="V26" s="37"/>
      <c r="W26" s="38"/>
      <c r="X26" s="38"/>
      <c r="Y26" s="38"/>
      <c r="Z26" s="38"/>
      <c r="AA26" s="39"/>
      <c r="AB26" s="40"/>
      <c r="AC26" s="41"/>
      <c r="AD26" s="41"/>
      <c r="AE26" s="42"/>
      <c r="AF26" s="42"/>
      <c r="AG26" s="43"/>
      <c r="AH26" s="44"/>
      <c r="AI26" s="45" t="str">
        <f t="shared" si="3"/>
        <v/>
      </c>
      <c r="AJ26" s="91" t="str">
        <f t="shared" si="4"/>
        <v/>
      </c>
      <c r="AK26" s="70" t="str">
        <f t="shared" si="5"/>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2"/>
        <v/>
      </c>
      <c r="V27" s="37"/>
      <c r="W27" s="38"/>
      <c r="X27" s="38"/>
      <c r="Y27" s="38"/>
      <c r="Z27" s="38"/>
      <c r="AA27" s="39"/>
      <c r="AB27" s="40"/>
      <c r="AC27" s="41"/>
      <c r="AD27" s="41"/>
      <c r="AE27" s="42"/>
      <c r="AF27" s="42"/>
      <c r="AG27" s="43"/>
      <c r="AH27" s="44"/>
      <c r="AI27" s="45" t="str">
        <f t="shared" si="3"/>
        <v/>
      </c>
      <c r="AJ27" s="91" t="str">
        <f t="shared" si="4"/>
        <v/>
      </c>
      <c r="AK27" s="70" t="str">
        <f t="shared" si="5"/>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2"/>
        <v/>
      </c>
      <c r="V28" s="37"/>
      <c r="W28" s="38"/>
      <c r="X28" s="38"/>
      <c r="Y28" s="38"/>
      <c r="Z28" s="38"/>
      <c r="AA28" s="39"/>
      <c r="AB28" s="40"/>
      <c r="AC28" s="41"/>
      <c r="AD28" s="41"/>
      <c r="AE28" s="42"/>
      <c r="AF28" s="42"/>
      <c r="AG28" s="43"/>
      <c r="AH28" s="44"/>
      <c r="AI28" s="45" t="str">
        <f t="shared" si="3"/>
        <v/>
      </c>
      <c r="AJ28" s="91" t="str">
        <f t="shared" si="4"/>
        <v/>
      </c>
      <c r="AK28" s="70" t="str">
        <f t="shared" si="5"/>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2"/>
        <v/>
      </c>
      <c r="V29" s="77"/>
      <c r="W29" s="78"/>
      <c r="X29" s="78"/>
      <c r="Y29" s="78"/>
      <c r="Z29" s="78"/>
      <c r="AA29" s="79"/>
      <c r="AB29" s="80"/>
      <c r="AC29" s="81"/>
      <c r="AD29" s="81"/>
      <c r="AE29" s="82"/>
      <c r="AF29" s="82"/>
      <c r="AG29" s="83"/>
      <c r="AH29" s="84"/>
      <c r="AI29" s="85" t="str">
        <f t="shared" si="3"/>
        <v/>
      </c>
      <c r="AJ29" s="92" t="str">
        <f t="shared" si="4"/>
        <v/>
      </c>
      <c r="AK29" s="86" t="str">
        <f t="shared" si="5"/>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2"/>
        <v/>
      </c>
      <c r="V30" s="56"/>
      <c r="W30" s="57"/>
      <c r="X30" s="57"/>
      <c r="Y30" s="57"/>
      <c r="Z30" s="57"/>
      <c r="AA30" s="58"/>
      <c r="AB30" s="59"/>
      <c r="AC30" s="60"/>
      <c r="AD30" s="60"/>
      <c r="AE30" s="61"/>
      <c r="AF30" s="61"/>
      <c r="AG30" s="62"/>
      <c r="AH30" s="63"/>
      <c r="AI30" s="64" t="str">
        <f t="shared" si="3"/>
        <v/>
      </c>
      <c r="AJ30" s="93" t="str">
        <f t="shared" si="4"/>
        <v/>
      </c>
      <c r="AK30" s="74" t="str">
        <f t="shared" si="5"/>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2"/>
        <v/>
      </c>
      <c r="V31" s="37"/>
      <c r="W31" s="38"/>
      <c r="X31" s="38"/>
      <c r="Y31" s="38"/>
      <c r="Z31" s="38"/>
      <c r="AA31" s="39"/>
      <c r="AB31" s="40"/>
      <c r="AC31" s="41"/>
      <c r="AD31" s="41"/>
      <c r="AE31" s="42"/>
      <c r="AF31" s="42"/>
      <c r="AG31" s="43"/>
      <c r="AH31" s="44"/>
      <c r="AI31" s="45" t="str">
        <f t="shared" si="3"/>
        <v/>
      </c>
      <c r="AJ31" s="91" t="str">
        <f t="shared" si="4"/>
        <v/>
      </c>
      <c r="AK31" s="70" t="str">
        <f t="shared" si="5"/>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t="str">
        <f t="shared" si="2"/>
        <v/>
      </c>
      <c r="U32" s="36" t="str">
        <f t="shared" si="2"/>
        <v/>
      </c>
      <c r="V32" s="37"/>
      <c r="W32" s="38"/>
      <c r="X32" s="38"/>
      <c r="Y32" s="38"/>
      <c r="Z32" s="38"/>
      <c r="AA32" s="39"/>
      <c r="AB32" s="40"/>
      <c r="AC32" s="41"/>
      <c r="AD32" s="41"/>
      <c r="AE32" s="42"/>
      <c r="AF32" s="42"/>
      <c r="AG32" s="43"/>
      <c r="AH32" s="44"/>
      <c r="AI32" s="45" t="str">
        <f t="shared" si="3"/>
        <v/>
      </c>
      <c r="AJ32" s="91" t="str">
        <f t="shared" si="4"/>
        <v/>
      </c>
      <c r="AK32" s="70" t="str">
        <f t="shared" si="5"/>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t="str">
        <f t="shared" si="2"/>
        <v/>
      </c>
      <c r="U33" s="36" t="str">
        <f t="shared" si="2"/>
        <v/>
      </c>
      <c r="V33" s="37"/>
      <c r="W33" s="38"/>
      <c r="X33" s="38"/>
      <c r="Y33" s="38"/>
      <c r="Z33" s="38"/>
      <c r="AA33" s="39"/>
      <c r="AB33" s="40"/>
      <c r="AC33" s="41"/>
      <c r="AD33" s="41"/>
      <c r="AE33" s="42"/>
      <c r="AF33" s="42"/>
      <c r="AG33" s="43"/>
      <c r="AH33" s="44"/>
      <c r="AI33" s="45" t="str">
        <f t="shared" si="3"/>
        <v/>
      </c>
      <c r="AJ33" s="91" t="str">
        <f t="shared" si="4"/>
        <v/>
      </c>
      <c r="AK33" s="70" t="str">
        <f t="shared" si="5"/>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2"/>
        <v/>
      </c>
      <c r="V34" s="77"/>
      <c r="W34" s="78"/>
      <c r="X34" s="78"/>
      <c r="Y34" s="78"/>
      <c r="Z34" s="78"/>
      <c r="AA34" s="79"/>
      <c r="AB34" s="80"/>
      <c r="AC34" s="81"/>
      <c r="AD34" s="81"/>
      <c r="AE34" s="82"/>
      <c r="AF34" s="82"/>
      <c r="AG34" s="83"/>
      <c r="AH34" s="84"/>
      <c r="AI34" s="85" t="str">
        <f t="shared" si="3"/>
        <v/>
      </c>
      <c r="AJ34" s="92" t="str">
        <f t="shared" si="4"/>
        <v/>
      </c>
      <c r="AK34" s="86" t="str">
        <f t="shared" si="5"/>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2"/>
        <v/>
      </c>
      <c r="V35" s="56"/>
      <c r="W35" s="57"/>
      <c r="X35" s="57"/>
      <c r="Y35" s="57"/>
      <c r="Z35" s="57"/>
      <c r="AA35" s="58"/>
      <c r="AB35" s="59"/>
      <c r="AC35" s="60"/>
      <c r="AD35" s="60"/>
      <c r="AE35" s="61"/>
      <c r="AF35" s="61"/>
      <c r="AG35" s="62"/>
      <c r="AH35" s="63"/>
      <c r="AI35" s="64" t="str">
        <f t="shared" si="3"/>
        <v/>
      </c>
      <c r="AJ35" s="93" t="str">
        <f t="shared" si="4"/>
        <v/>
      </c>
      <c r="AK35" s="74" t="str">
        <f t="shared" si="5"/>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2"/>
        <v/>
      </c>
      <c r="V36" s="37"/>
      <c r="W36" s="38"/>
      <c r="X36" s="38"/>
      <c r="Y36" s="38"/>
      <c r="Z36" s="38"/>
      <c r="AA36" s="39"/>
      <c r="AB36" s="40"/>
      <c r="AC36" s="41"/>
      <c r="AD36" s="41"/>
      <c r="AE36" s="42"/>
      <c r="AF36" s="42"/>
      <c r="AG36" s="43"/>
      <c r="AH36" s="44"/>
      <c r="AI36" s="45" t="str">
        <f t="shared" si="3"/>
        <v/>
      </c>
      <c r="AJ36" s="91" t="str">
        <f t="shared" si="4"/>
        <v/>
      </c>
      <c r="AK36" s="70" t="str">
        <f t="shared" si="5"/>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2"/>
        <v/>
      </c>
      <c r="V37" s="37"/>
      <c r="W37" s="38"/>
      <c r="X37" s="38"/>
      <c r="Y37" s="38"/>
      <c r="Z37" s="38"/>
      <c r="AA37" s="39"/>
      <c r="AB37" s="40"/>
      <c r="AC37" s="41"/>
      <c r="AD37" s="41"/>
      <c r="AE37" s="42"/>
      <c r="AF37" s="42"/>
      <c r="AG37" s="43"/>
      <c r="AH37" s="44"/>
      <c r="AI37" s="45" t="str">
        <f t="shared" si="3"/>
        <v/>
      </c>
      <c r="AJ37" s="91" t="str">
        <f t="shared" si="4"/>
        <v/>
      </c>
      <c r="AK37" s="70" t="str">
        <f t="shared" si="5"/>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2"/>
        <v/>
      </c>
      <c r="V38" s="37"/>
      <c r="W38" s="38"/>
      <c r="X38" s="38"/>
      <c r="Y38" s="38"/>
      <c r="Z38" s="38"/>
      <c r="AA38" s="39"/>
      <c r="AB38" s="40"/>
      <c r="AC38" s="41"/>
      <c r="AD38" s="41"/>
      <c r="AE38" s="42"/>
      <c r="AF38" s="42"/>
      <c r="AG38" s="43"/>
      <c r="AH38" s="44"/>
      <c r="AI38" s="45" t="str">
        <f t="shared" si="3"/>
        <v/>
      </c>
      <c r="AJ38" s="91" t="str">
        <f t="shared" si="4"/>
        <v/>
      </c>
      <c r="AK38" s="70" t="str">
        <f t="shared" si="5"/>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2"/>
        <v/>
      </c>
      <c r="V39" s="77"/>
      <c r="W39" s="78"/>
      <c r="X39" s="78"/>
      <c r="Y39" s="78"/>
      <c r="Z39" s="78"/>
      <c r="AA39" s="79"/>
      <c r="AB39" s="80"/>
      <c r="AC39" s="81"/>
      <c r="AD39" s="81"/>
      <c r="AE39" s="82"/>
      <c r="AF39" s="82"/>
      <c r="AG39" s="83"/>
      <c r="AH39" s="84"/>
      <c r="AI39" s="85" t="str">
        <f t="shared" si="3"/>
        <v/>
      </c>
      <c r="AJ39" s="92" t="str">
        <f t="shared" si="4"/>
        <v/>
      </c>
      <c r="AK39" s="86" t="str">
        <f t="shared" si="5"/>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2"/>
        <v/>
      </c>
      <c r="V40" s="56"/>
      <c r="W40" s="57"/>
      <c r="X40" s="57"/>
      <c r="Y40" s="57"/>
      <c r="Z40" s="57"/>
      <c r="AA40" s="58"/>
      <c r="AB40" s="59"/>
      <c r="AC40" s="60"/>
      <c r="AD40" s="60"/>
      <c r="AE40" s="61"/>
      <c r="AF40" s="61"/>
      <c r="AG40" s="62"/>
      <c r="AH40" s="63"/>
      <c r="AI40" s="64" t="str">
        <f t="shared" si="3"/>
        <v/>
      </c>
      <c r="AJ40" s="93" t="str">
        <f t="shared" si="4"/>
        <v/>
      </c>
      <c r="AK40" s="74" t="str">
        <f t="shared" si="5"/>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2"/>
        <v/>
      </c>
      <c r="V41" s="37"/>
      <c r="W41" s="38"/>
      <c r="X41" s="38"/>
      <c r="Y41" s="38"/>
      <c r="Z41" s="38"/>
      <c r="AA41" s="39"/>
      <c r="AB41" s="40"/>
      <c r="AC41" s="41"/>
      <c r="AD41" s="41"/>
      <c r="AE41" s="42"/>
      <c r="AF41" s="42"/>
      <c r="AG41" s="43"/>
      <c r="AH41" s="44"/>
      <c r="AI41" s="45" t="str">
        <f t="shared" si="3"/>
        <v/>
      </c>
      <c r="AJ41" s="91" t="str">
        <f t="shared" si="4"/>
        <v/>
      </c>
      <c r="AK41" s="70" t="str">
        <f t="shared" si="5"/>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2"/>
        <v/>
      </c>
      <c r="V42" s="37"/>
      <c r="W42" s="38"/>
      <c r="X42" s="38"/>
      <c r="Y42" s="38"/>
      <c r="Z42" s="38"/>
      <c r="AA42" s="39"/>
      <c r="AB42" s="40"/>
      <c r="AC42" s="41"/>
      <c r="AD42" s="41"/>
      <c r="AE42" s="42"/>
      <c r="AF42" s="42"/>
      <c r="AG42" s="43"/>
      <c r="AH42" s="44"/>
      <c r="AI42" s="45" t="str">
        <f t="shared" si="3"/>
        <v/>
      </c>
      <c r="AJ42" s="91" t="str">
        <f t="shared" si="4"/>
        <v/>
      </c>
      <c r="AK42" s="70" t="str">
        <f t="shared" si="5"/>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2"/>
        <v/>
      </c>
      <c r="V43" s="37"/>
      <c r="W43" s="38"/>
      <c r="X43" s="38"/>
      <c r="Y43" s="38"/>
      <c r="Z43" s="38"/>
      <c r="AA43" s="39"/>
      <c r="AB43" s="40"/>
      <c r="AC43" s="41"/>
      <c r="AD43" s="41"/>
      <c r="AE43" s="42"/>
      <c r="AF43" s="42"/>
      <c r="AG43" s="43"/>
      <c r="AH43" s="44"/>
      <c r="AI43" s="45" t="str">
        <f t="shared" si="3"/>
        <v/>
      </c>
      <c r="AJ43" s="91" t="str">
        <f t="shared" si="4"/>
        <v/>
      </c>
      <c r="AK43" s="70" t="str">
        <f t="shared" si="5"/>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2"/>
        <v/>
      </c>
      <c r="V44" s="47"/>
      <c r="W44" s="48"/>
      <c r="X44" s="48"/>
      <c r="Y44" s="48"/>
      <c r="Z44" s="48"/>
      <c r="AA44" s="49"/>
      <c r="AB44" s="50"/>
      <c r="AC44" s="51"/>
      <c r="AD44" s="51"/>
      <c r="AE44" s="52"/>
      <c r="AF44" s="52"/>
      <c r="AG44" s="53"/>
      <c r="AH44" s="54"/>
      <c r="AI44" s="55" t="str">
        <f t="shared" si="3"/>
        <v/>
      </c>
      <c r="AJ44" s="94" t="str">
        <f t="shared" si="4"/>
        <v/>
      </c>
      <c r="AK44" s="72" t="str">
        <f t="shared" si="5"/>
        <v/>
      </c>
    </row>
    <row r="45" spans="1:37" s="23" customFormat="1" ht="18.75" customHeight="1">
      <c r="A45" s="302" t="str">
        <f>IF(COUNTBLANK($D$45:$P$45)&lt;13,"CHÚ Ý: THIẾU CỘT ĐIỂM TẠI X","")</f>
        <v>CHÚ Ý: THIẾU CỘT ĐIỂM TẠI X</v>
      </c>
      <c r="B45" s="302"/>
      <c r="C45" s="302"/>
      <c r="D45" s="66"/>
      <c r="E45" s="66" t="str">
        <f t="shared" ref="E45:P45" si="6">IF(COUNT(E5:E44)=0,"",IF(COUNTBLANK(E5:E44)&gt;COUNTBLANK($Q$5:$Q$44),"X",""))</f>
        <v>X</v>
      </c>
      <c r="F45" s="66" t="str">
        <f t="shared" si="6"/>
        <v>X</v>
      </c>
      <c r="G45" s="66" t="str">
        <f t="shared" si="6"/>
        <v/>
      </c>
      <c r="H45" s="66" t="str">
        <f t="shared" si="6"/>
        <v/>
      </c>
      <c r="I45" s="66" t="str">
        <f t="shared" si="6"/>
        <v/>
      </c>
      <c r="J45" s="66" t="str">
        <f t="shared" si="6"/>
        <v/>
      </c>
      <c r="K45" s="66" t="str">
        <f t="shared" si="6"/>
        <v/>
      </c>
      <c r="L45" s="66" t="str">
        <f t="shared" si="6"/>
        <v/>
      </c>
      <c r="M45" s="66" t="str">
        <f t="shared" si="6"/>
        <v/>
      </c>
      <c r="N45" s="66" t="str">
        <f t="shared" si="6"/>
        <v/>
      </c>
      <c r="O45" s="66" t="str">
        <f t="shared" si="6"/>
        <v>X</v>
      </c>
      <c r="P45" s="66" t="str">
        <f t="shared" si="6"/>
        <v/>
      </c>
      <c r="Q45" s="66"/>
      <c r="R45" s="66"/>
      <c r="S45" s="291" t="str">
        <f>IF(COUNTBLANK(V45:AH45)&lt;13,"THIẾU ĐIỂM TẠI CỘT X","")</f>
        <v/>
      </c>
      <c r="T45" s="291"/>
      <c r="U45" s="291"/>
      <c r="V45" s="66"/>
      <c r="W45" s="66" t="str">
        <f t="shared" ref="W45:AH45" si="7">IF(COUNT(W5:W44)=0,"",IF(COUNTBLANK(W5:W44)&gt;COUNTBLANK($AI$5:$AI$44),"X",""))</f>
        <v/>
      </c>
      <c r="X45" s="66" t="str">
        <f t="shared" si="7"/>
        <v/>
      </c>
      <c r="Y45" s="66" t="str">
        <f t="shared" si="7"/>
        <v/>
      </c>
      <c r="Z45" s="66" t="str">
        <f t="shared" si="7"/>
        <v/>
      </c>
      <c r="AA45" s="66" t="str">
        <f t="shared" si="7"/>
        <v/>
      </c>
      <c r="AB45" s="66" t="str">
        <f t="shared" si="7"/>
        <v/>
      </c>
      <c r="AC45" s="66" t="str">
        <f t="shared" si="7"/>
        <v/>
      </c>
      <c r="AD45" s="66" t="str">
        <f t="shared" si="7"/>
        <v/>
      </c>
      <c r="AE45" s="66" t="str">
        <f t="shared" si="7"/>
        <v/>
      </c>
      <c r="AF45" s="66" t="str">
        <f t="shared" si="7"/>
        <v/>
      </c>
      <c r="AG45" s="66" t="str">
        <f t="shared" si="7"/>
        <v/>
      </c>
      <c r="AH45" s="66" t="str">
        <f t="shared" si="7"/>
        <v/>
      </c>
      <c r="AI45" s="66"/>
      <c r="AJ45" s="66"/>
      <c r="AK45" s="97"/>
    </row>
    <row r="46" spans="1:37" s="23" customFormat="1" ht="18" customHeight="1">
      <c r="A46" s="24"/>
      <c r="B46" s="88" t="str">
        <f>"Tổng số được tổng kết:   "&amp;40-COUNTBLANK($P$5:$P$44)</f>
        <v>Tổng số được tổng kết:   14</v>
      </c>
      <c r="C46" s="87"/>
      <c r="D46" s="303" t="str">
        <f>IF(40-COUNTBLANK($P$5:$P$44)=0,"Giỏi: 0 (0%)","Giỏi: "&amp;COUNTIF(R$5:R$44,"Giỏi")&amp;" ("&amp;ROUND(COUNTIF(R$5:R$44,"Giỏi")*100/(40-COUNTBLANK($P$5:$P$44)),1)&amp;"%)")</f>
        <v>Giỏi: 9 (64.3%)</v>
      </c>
      <c r="E46" s="303"/>
      <c r="F46" s="303"/>
      <c r="G46" s="303"/>
      <c r="H46" s="303"/>
      <c r="I46" s="303"/>
      <c r="J46" s="305" t="str">
        <f>IF(40-COUNTBLANK($P$5:$P$44)=0,"Khá: 0 (0%)","Khá: "&amp;COUNTIF(R$5:R$44,"Khá")&amp;" ("&amp;ROUND(COUNTIF(R$5:R$44,"Khá")*100/(40-COUNTBLANK($P$5:$P$44)),1)&amp;"%)")</f>
        <v>Khá: 4 (28.6%)</v>
      </c>
      <c r="K46" s="305"/>
      <c r="L46" s="305"/>
      <c r="M46" s="305"/>
      <c r="N46" s="305"/>
      <c r="O46" s="305"/>
      <c r="P46" s="303" t="str">
        <f>IF(40-COUNTBLANK($P$5:$P$44)=0,"TB: 0 (0%)","TB: "&amp;COUNTIF(R$5:R$44,"TB")&amp;" ("&amp;ROUND(COUNTIF(R$5:R$44,"TB")*100/(40-COUNTBLANK($P$5:$P$44)),1)&amp;"%)")</f>
        <v>TB: 0 (0%)</v>
      </c>
      <c r="Q46" s="303"/>
      <c r="R46" s="303"/>
      <c r="S46" s="88" t="str">
        <f>"  Tổng số được tổng kết:  "&amp;40-COUNTBLANK($P$5:$P$44)</f>
        <v xml:space="preserve">  Tổng số được tổng kết:  14</v>
      </c>
      <c r="U46" s="87"/>
      <c r="V46" s="303" t="str">
        <f>IF(40-COUNTBLANK($P$5:$P$44)=0,"Giỏi: 0 (0%)","Giỏi: "&amp;COUNTIF(AK$5:AK$44,"Giỏi")&amp;" ("&amp;ROUND(COUNTIF(AK$5:AK$44,"Giỏi")*100/(40-COUNTBLANK($P$5:$P$44)),1)&amp;"%)")</f>
        <v>Giỏi: 8 (57.1%)</v>
      </c>
      <c r="W46" s="303"/>
      <c r="X46" s="303"/>
      <c r="Y46" s="303"/>
      <c r="Z46" s="303"/>
      <c r="AA46" s="303"/>
      <c r="AB46" s="305" t="str">
        <f>IF(40-COUNTBLANK($P$5:$P$44)=0,"Khá: 0 (0%)","Khá: "&amp;COUNTIF(AK$5:AK$44,"Khá")&amp;" ("&amp;ROUND(COUNTIF(AK$5:AK$44,"Khá")*100/(40-COUNTBLANK($P$5:$P$44)),1)&amp;"%)")</f>
        <v>Khá: 2 (14.3%)</v>
      </c>
      <c r="AC46" s="305"/>
      <c r="AD46" s="305"/>
      <c r="AE46" s="305"/>
      <c r="AF46" s="305"/>
      <c r="AG46" s="305"/>
      <c r="AH46" s="303" t="str">
        <f>IF(40-COUNTBLANK($P$5:$P$44)=0,"TB: 0 (0%)","TB: "&amp;COUNTIF(AK$5:AK$44,"TB")&amp;" ("&amp;ROUND(COUNTIF(AK$5:AK$44,"TB")*100/(40-COUNTBLANK($P$5:$P$44)),1)&amp;"%)")</f>
        <v>TB: 0 (0%)</v>
      </c>
      <c r="AI46" s="303"/>
      <c r="AJ46" s="303"/>
      <c r="AK46" s="303"/>
    </row>
    <row r="47" spans="1:37" s="23" customFormat="1" ht="18" customHeight="1">
      <c r="A47" s="24"/>
      <c r="B47" s="65"/>
      <c r="C47" s="65"/>
      <c r="D47" s="304" t="str">
        <f>IF(40-COUNTBLANK($P$5:$P$44)=0,"Yếu: 0 (0%)","Yếu: "&amp;COUNTIF(R$5:R$44,"Yếu")&amp;" ("&amp;ROUND(COUNTIF(R$5:R$44,"Yếu")*100/(40-COUNTBLANK($P$5:$P$44)),1)&amp;"%)")</f>
        <v>Yếu: 0 (0%)</v>
      </c>
      <c r="E47" s="304"/>
      <c r="F47" s="304"/>
      <c r="G47" s="304"/>
      <c r="H47" s="304"/>
      <c r="I47" s="304"/>
      <c r="J47" s="304" t="str">
        <f>IF(40-COUNTBLANK($P$5:$P$44)=0,"Kém: 0 (0%)","Kém: "&amp;COUNTIF(R$5:R$44,"Kém")&amp;" ("&amp;ROUND(COUNTIF(R$5:R$44,"Kém")*100/(40-COUNTBLANK($P$5:$P$44)),1)&amp;"%)")</f>
        <v>Kém: 1 (7.1%)</v>
      </c>
      <c r="K47" s="304"/>
      <c r="L47" s="304"/>
      <c r="M47" s="304"/>
      <c r="N47" s="304"/>
      <c r="O47" s="304"/>
      <c r="Q47" s="25"/>
      <c r="S47" s="24"/>
      <c r="T47" s="65"/>
      <c r="U47" s="65"/>
      <c r="V47" s="304" t="str">
        <f>IF(40-COUNTBLANK($P$5:$P$44)=0,"Yếu: 0 (0%)","Yếu: "&amp;COUNTIF(AK$5:AK$44,"Yếu")&amp;" ("&amp;ROUND(COUNTIF(AK$5:AK$44,"Yếu")*100/(40-COUNTBLANK($P$5:$P$44)),1)&amp;"%)")</f>
        <v>Yếu: 0 (0%)</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objects="1" scenarios="1"/>
  <customSheetViews>
    <customSheetView guid="{E68D9D97-1862-4956-AC88-DC3F0C392D77}" showRuler="0">
      <pane xSplit="2" topLeftCell="C1" activePane="topRight" state="frozen"/>
      <selection pane="topRight" activeCell="C1" sqref="C1:C65536"/>
      <pageMargins left="0.75" right="0.75" top="1" bottom="1" header="0.5" footer="0.5"/>
      <headerFooter alignWithMargins="0"/>
    </customSheetView>
  </customSheetViews>
  <mergeCells count="25">
    <mergeCell ref="A1:C1"/>
    <mergeCell ref="Q1:R1"/>
    <mergeCell ref="S1:U1"/>
    <mergeCell ref="A2:D2"/>
    <mergeCell ref="S2:V2"/>
    <mergeCell ref="A3:R3"/>
    <mergeCell ref="S3:AK3"/>
    <mergeCell ref="B4:C4"/>
    <mergeCell ref="D4:I4"/>
    <mergeCell ref="J4:O4"/>
    <mergeCell ref="T4:U4"/>
    <mergeCell ref="V4:AA4"/>
    <mergeCell ref="AB4:AG4"/>
    <mergeCell ref="A45:C45"/>
    <mergeCell ref="S45:U45"/>
    <mergeCell ref="D46:I46"/>
    <mergeCell ref="J46:O46"/>
    <mergeCell ref="P46:R46"/>
    <mergeCell ref="V46:AA46"/>
    <mergeCell ref="AB46:AG46"/>
    <mergeCell ref="AH46:AK46"/>
    <mergeCell ref="D47:I47"/>
    <mergeCell ref="J47:O47"/>
    <mergeCell ref="V47:AA47"/>
    <mergeCell ref="AB47:AG47"/>
  </mergeCells>
  <phoneticPr fontId="10" type="noConversion"/>
  <conditionalFormatting sqref="D5 V5">
    <cfRule type="cellIs" priority="1" stopIfTrue="1" operator="between">
      <formula>0</formula>
      <formula>10</formula>
    </cfRule>
  </conditionalFormatting>
  <conditionalFormatting sqref="D45 V45">
    <cfRule type="cellIs" dxfId="41" priority="2" stopIfTrue="1" operator="notEqual">
      <formula>""""""</formula>
    </cfRule>
  </conditionalFormatting>
  <conditionalFormatting sqref="A45:C45">
    <cfRule type="cellIs" dxfId="40" priority="3" stopIfTrue="1" operator="equal">
      <formula>"CHÚ Ý: THIẾU CỘT ĐIỂM TẠI X"</formula>
    </cfRule>
  </conditionalFormatting>
  <conditionalFormatting sqref="S45:U45">
    <cfRule type="cellIs" dxfId="39"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promptTitle="CHÚ Ý" prompt="NHẬP ĐIỂM VÀO NHỮNG Ô NÀY" sqref="V5:AH44">
      <formula1>0</formula1>
      <formula2>10</formula2>
    </dataValidation>
    <dataValidation type="decimal" allowBlank="1" showErrorMessage="1" errorTitle="CHÚ Ý:" error="      Điểm không âm và không quá 10! _x000a_Click Retry để nhập lại, Cancel để bỏ qua." sqref="D5:P44">
      <formula1>0</formula1>
      <formula2>10</formula2>
    </dataValidation>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workbookViewId="0">
      <pane xSplit="3" ySplit="4" topLeftCell="N11" activePane="bottomRight" state="frozen"/>
      <selection pane="topRight" activeCell="D1" sqref="D1"/>
      <selection pane="bottomLeft" activeCell="A5" sqref="A5"/>
      <selection pane="bottomRight" activeCell="P18" sqref="P18"/>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"&amp;M_L!C14&amp; " - "&amp;"GVBM: "&amp;M_L!D14</f>
        <v xml:space="preserve">BẢNG ĐIỂM HỌC KỲ I - MÔN NG.NGỮ - GVBM: </v>
      </c>
      <c r="B3" s="298"/>
      <c r="C3" s="298"/>
      <c r="D3" s="298"/>
      <c r="E3" s="298"/>
      <c r="F3" s="298"/>
      <c r="G3" s="298"/>
      <c r="H3" s="298"/>
      <c r="I3" s="298"/>
      <c r="J3" s="298"/>
      <c r="K3" s="298"/>
      <c r="L3" s="298"/>
      <c r="M3" s="298"/>
      <c r="N3" s="298"/>
      <c r="O3" s="298"/>
      <c r="P3" s="298"/>
      <c r="Q3" s="298"/>
      <c r="R3" s="299"/>
      <c r="S3" s="297" t="str">
        <f xml:space="preserve"> "BẢNG ĐIỂM HỌC KỲ II - "&amp;"MÔN "&amp;M_L!C14&amp; " - "&amp;"GVBM: "&amp;M_L!E14</f>
        <v xml:space="preserve">BẢNG ĐIỂM HỌC KỲ II - MÔN NG.NGỮ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99</v>
      </c>
      <c r="E4" s="294"/>
      <c r="F4" s="294"/>
      <c r="G4" s="294"/>
      <c r="H4" s="294"/>
      <c r="I4" s="295"/>
      <c r="J4" s="296" t="s">
        <v>98</v>
      </c>
      <c r="K4" s="294"/>
      <c r="L4" s="294"/>
      <c r="M4" s="294"/>
      <c r="N4" s="294"/>
      <c r="O4" s="295"/>
      <c r="P4" s="118" t="s">
        <v>6</v>
      </c>
      <c r="Q4" s="17" t="s">
        <v>28</v>
      </c>
      <c r="R4" s="16" t="s">
        <v>29</v>
      </c>
      <c r="S4" s="109" t="s">
        <v>27</v>
      </c>
      <c r="T4" s="300" t="s">
        <v>22</v>
      </c>
      <c r="U4" s="301"/>
      <c r="V4" s="293" t="s">
        <v>99</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98">
        <v>7</v>
      </c>
      <c r="E5" s="28">
        <v>7</v>
      </c>
      <c r="F5" s="28">
        <v>7</v>
      </c>
      <c r="G5" s="28"/>
      <c r="H5" s="28"/>
      <c r="I5" s="29"/>
      <c r="J5" s="30"/>
      <c r="K5" s="31"/>
      <c r="L5" s="31"/>
      <c r="M5" s="32"/>
      <c r="N5" s="32"/>
      <c r="O5" s="33">
        <v>6</v>
      </c>
      <c r="P5" s="34">
        <v>7.5</v>
      </c>
      <c r="Q5" s="35">
        <f>IF(OR(COUNT($P5)=0,C5=""),"",ROUND(AVERAGE(D5:P5,J5:P5,P5),1))</f>
        <v>6.9</v>
      </c>
      <c r="R5" s="68" t="str">
        <f>IF($Q5="","",IF($Q5&gt;=8,"Giỏi",IF($Q5&gt;=6.5,"Khá",IF($Q5&gt;=5,"TB",IF($Q5&gt;=3.5,"Yếu","Kém")))))</f>
        <v>Khá</v>
      </c>
      <c r="S5" s="67">
        <v>1</v>
      </c>
      <c r="T5" s="113" t="str">
        <f>IF(B5&lt;&gt;"",B5,"")</f>
        <v>Lê Vũ Hoàng Thiện</v>
      </c>
      <c r="U5" s="26" t="str">
        <f>IF(C5&lt;&gt;"",C5,"")</f>
        <v>Thiện</v>
      </c>
      <c r="V5" s="27"/>
      <c r="W5" s="28"/>
      <c r="X5" s="28"/>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99">
        <v>7</v>
      </c>
      <c r="E6" s="38">
        <v>7</v>
      </c>
      <c r="F6" s="38">
        <v>8</v>
      </c>
      <c r="G6" s="38"/>
      <c r="H6" s="38"/>
      <c r="I6" s="39"/>
      <c r="J6" s="40"/>
      <c r="K6" s="41"/>
      <c r="L6" s="41"/>
      <c r="M6" s="42"/>
      <c r="N6" s="42"/>
      <c r="O6" s="43">
        <v>7.8</v>
      </c>
      <c r="P6" s="44">
        <v>8.5</v>
      </c>
      <c r="Q6" s="45">
        <f t="shared" ref="Q6:Q44" si="0">IF(OR(COUNT($P6)=0,C6=""),"",ROUND(AVERAGE(D6:P6,J6:P6,P6),1))</f>
        <v>7.9</v>
      </c>
      <c r="R6" s="70" t="str">
        <f t="shared" ref="R6:R44" si="1">IF($Q6="","",IF($Q6&gt;=8,"Giỏi",IF($Q6&gt;=6.5,"Khá",IF($Q6&gt;=5,"TB",IF($Q6&gt;=3.5,"Yếu","Kém")))))</f>
        <v>Khá</v>
      </c>
      <c r="S6" s="69">
        <v>2</v>
      </c>
      <c r="T6" s="114" t="str">
        <f t="shared" ref="T6:U44" si="2">IF(B6&lt;&gt;"",B6,"")</f>
        <v>Nguyễn Thị Kim Quỳnh</v>
      </c>
      <c r="U6" s="36" t="str">
        <f t="shared" si="2"/>
        <v>Quỳnh</v>
      </c>
      <c r="V6" s="37">
        <v>9</v>
      </c>
      <c r="W6" s="38">
        <v>8</v>
      </c>
      <c r="X6" s="38">
        <v>9</v>
      </c>
      <c r="Y6" s="38"/>
      <c r="Z6" s="38"/>
      <c r="AA6" s="39"/>
      <c r="AB6" s="40"/>
      <c r="AC6" s="41"/>
      <c r="AD6" s="41"/>
      <c r="AE6" s="42"/>
      <c r="AF6" s="42"/>
      <c r="AG6" s="43">
        <v>8.3000000000000007</v>
      </c>
      <c r="AH6" s="44">
        <v>7.3</v>
      </c>
      <c r="AI6" s="45">
        <f t="shared" ref="AI6:AI44" si="3">IF(OR(COUNT($AH6)=0,U6=""),"",ROUND(AVERAGE(V6:AH6,AB6:AH6,AH6),1))</f>
        <v>8.1</v>
      </c>
      <c r="AJ6" s="91">
        <f t="shared" ref="AJ6:AJ44" si="4">IF(OR(COUNT(AI6)=0,COUNT(Q6)=0),"",ROUND(AVERAGE(AI6,AI6,Q6),1))</f>
        <v>8</v>
      </c>
      <c r="AK6" s="70" t="str">
        <f t="shared" ref="AK6:AK44" si="5">IF($AJ6="","",IF($AJ6&gt;=8,"Giỏi",IF($AJ6&gt;=6.5,"Khá",IF($AJ6&gt;=5,"TB",IF($AJ6&gt;=3.5,"Yếu","Kém")))))</f>
        <v>Giỏi</v>
      </c>
    </row>
    <row r="7" spans="1:37" s="23" customFormat="1" ht="17.25" customHeight="1">
      <c r="A7" s="69">
        <v>3</v>
      </c>
      <c r="B7" s="114" t="str">
        <f>IF(DS!B7&lt;&gt;"",DS!B7,"")</f>
        <v>Nguyễn Công Minh</v>
      </c>
      <c r="C7" s="36" t="str">
        <f>IF(DS!C7&lt;&gt;"",DS!C7,"")</f>
        <v>Minh</v>
      </c>
      <c r="D7" s="99">
        <v>7</v>
      </c>
      <c r="E7" s="38">
        <v>8</v>
      </c>
      <c r="F7" s="38">
        <v>7</v>
      </c>
      <c r="G7" s="38"/>
      <c r="H7" s="38"/>
      <c r="I7" s="39"/>
      <c r="J7" s="40"/>
      <c r="K7" s="41"/>
      <c r="L7" s="41"/>
      <c r="M7" s="42"/>
      <c r="N7" s="42"/>
      <c r="O7" s="43">
        <v>5.5</v>
      </c>
      <c r="P7" s="44">
        <v>5.8</v>
      </c>
      <c r="Q7" s="45">
        <f t="shared" si="0"/>
        <v>6.3</v>
      </c>
      <c r="R7" s="70" t="str">
        <f t="shared" si="1"/>
        <v>TB</v>
      </c>
      <c r="S7" s="69">
        <v>3</v>
      </c>
      <c r="T7" s="114" t="str">
        <f t="shared" si="2"/>
        <v>Nguyễn Công Minh</v>
      </c>
      <c r="U7" s="36" t="str">
        <f t="shared" si="2"/>
        <v>Minh</v>
      </c>
      <c r="V7" s="37">
        <v>7</v>
      </c>
      <c r="W7" s="38">
        <v>8</v>
      </c>
      <c r="X7" s="38">
        <v>8</v>
      </c>
      <c r="Y7" s="38"/>
      <c r="Z7" s="38"/>
      <c r="AA7" s="39"/>
      <c r="AB7" s="40"/>
      <c r="AC7" s="41"/>
      <c r="AD7" s="41"/>
      <c r="AE7" s="42"/>
      <c r="AF7" s="42"/>
      <c r="AG7" s="43">
        <v>8.5</v>
      </c>
      <c r="AH7" s="44">
        <v>7.3</v>
      </c>
      <c r="AI7" s="45">
        <f t="shared" si="3"/>
        <v>7.7</v>
      </c>
      <c r="AJ7" s="91">
        <f t="shared" si="4"/>
        <v>7.2</v>
      </c>
      <c r="AK7" s="70" t="str">
        <f t="shared" si="5"/>
        <v>Khá</v>
      </c>
    </row>
    <row r="8" spans="1:37" s="23" customFormat="1" ht="17.25" customHeight="1">
      <c r="A8" s="69">
        <v>4</v>
      </c>
      <c r="B8" s="114" t="str">
        <f>IF(DS!B8&lt;&gt;"",DS!B8,"")</f>
        <v>Nguyễn Minh Triết</v>
      </c>
      <c r="C8" s="36" t="str">
        <f>IF(DS!C8&lt;&gt;"",DS!C8,"")</f>
        <v>Triết</v>
      </c>
      <c r="D8" s="99">
        <v>8</v>
      </c>
      <c r="E8" s="38">
        <v>5</v>
      </c>
      <c r="F8" s="38">
        <v>6</v>
      </c>
      <c r="G8" s="38"/>
      <c r="H8" s="38"/>
      <c r="I8" s="39"/>
      <c r="J8" s="40"/>
      <c r="K8" s="41"/>
      <c r="L8" s="41"/>
      <c r="M8" s="42"/>
      <c r="N8" s="42"/>
      <c r="O8" s="43">
        <v>6</v>
      </c>
      <c r="P8" s="44">
        <v>5</v>
      </c>
      <c r="Q8" s="45">
        <f t="shared" si="0"/>
        <v>5.8</v>
      </c>
      <c r="R8" s="70" t="str">
        <f t="shared" si="1"/>
        <v>TB</v>
      </c>
      <c r="S8" s="69">
        <v>4</v>
      </c>
      <c r="T8" s="114" t="str">
        <f t="shared" si="2"/>
        <v>Nguyễn Minh Triết</v>
      </c>
      <c r="U8" s="36" t="str">
        <f t="shared" si="2"/>
        <v>Triết</v>
      </c>
      <c r="V8" s="37">
        <v>8</v>
      </c>
      <c r="W8" s="38">
        <v>7</v>
      </c>
      <c r="X8" s="38">
        <v>7</v>
      </c>
      <c r="Y8" s="38"/>
      <c r="Z8" s="38"/>
      <c r="AA8" s="39"/>
      <c r="AB8" s="40"/>
      <c r="AC8" s="41"/>
      <c r="AD8" s="41"/>
      <c r="AE8" s="42"/>
      <c r="AF8" s="42"/>
      <c r="AG8" s="43">
        <v>5.8</v>
      </c>
      <c r="AH8" s="44">
        <v>6.3</v>
      </c>
      <c r="AI8" s="45">
        <f t="shared" si="3"/>
        <v>6.6</v>
      </c>
      <c r="AJ8" s="91">
        <f t="shared" si="4"/>
        <v>6.3</v>
      </c>
      <c r="AK8" s="70" t="str">
        <f t="shared" si="5"/>
        <v>TB</v>
      </c>
    </row>
    <row r="9" spans="1:37" s="23" customFormat="1" ht="17.25" customHeight="1">
      <c r="A9" s="75">
        <v>5</v>
      </c>
      <c r="B9" s="115" t="str">
        <f>IF(DS!B9&lt;&gt;"",DS!B9,"")</f>
        <v>Đào Ngọc Sáng</v>
      </c>
      <c r="C9" s="76" t="str">
        <f>IF(DS!C9&lt;&gt;"",DS!C9,"")</f>
        <v>sáng</v>
      </c>
      <c r="D9" s="100">
        <v>6</v>
      </c>
      <c r="E9" s="78">
        <v>5</v>
      </c>
      <c r="F9" s="78">
        <v>5</v>
      </c>
      <c r="G9" s="78"/>
      <c r="H9" s="78"/>
      <c r="I9" s="79"/>
      <c r="J9" s="80"/>
      <c r="K9" s="81"/>
      <c r="L9" s="81"/>
      <c r="M9" s="82"/>
      <c r="N9" s="82"/>
      <c r="O9" s="83">
        <v>5</v>
      </c>
      <c r="P9" s="84">
        <v>4.8</v>
      </c>
      <c r="Q9" s="85">
        <f t="shared" si="0"/>
        <v>5.0999999999999996</v>
      </c>
      <c r="R9" s="86" t="str">
        <f t="shared" si="1"/>
        <v>TB</v>
      </c>
      <c r="S9" s="75">
        <v>5</v>
      </c>
      <c r="T9" s="115" t="str">
        <f t="shared" si="2"/>
        <v>Đào Ngọc Sáng</v>
      </c>
      <c r="U9" s="76" t="str">
        <f t="shared" si="2"/>
        <v>sáng</v>
      </c>
      <c r="V9" s="77">
        <v>7</v>
      </c>
      <c r="W9" s="78">
        <v>7</v>
      </c>
      <c r="X9" s="78">
        <v>8</v>
      </c>
      <c r="Y9" s="78"/>
      <c r="Z9" s="78"/>
      <c r="AA9" s="79"/>
      <c r="AB9" s="80"/>
      <c r="AC9" s="81"/>
      <c r="AD9" s="81"/>
      <c r="AE9" s="82"/>
      <c r="AF9" s="82"/>
      <c r="AG9" s="83">
        <v>4.5</v>
      </c>
      <c r="AH9" s="84">
        <v>2.8</v>
      </c>
      <c r="AI9" s="85">
        <f t="shared" si="3"/>
        <v>4.9000000000000004</v>
      </c>
      <c r="AJ9" s="92">
        <f t="shared" si="4"/>
        <v>5</v>
      </c>
      <c r="AK9" s="86" t="str">
        <f t="shared" si="5"/>
        <v>TB</v>
      </c>
    </row>
    <row r="10" spans="1:37" s="23" customFormat="1" ht="17.25" customHeight="1">
      <c r="A10" s="73">
        <v>6</v>
      </c>
      <c r="B10" s="116" t="str">
        <f>IF(DS!B10&lt;&gt;"",DS!B10,"")</f>
        <v>Nguyễn Thông Cường</v>
      </c>
      <c r="C10" s="26" t="str">
        <f>IF(DS!C10&lt;&gt;"",DS!C10,"")</f>
        <v>Cường</v>
      </c>
      <c r="D10" s="101">
        <v>8</v>
      </c>
      <c r="E10" s="57">
        <v>8</v>
      </c>
      <c r="F10" s="57">
        <v>7</v>
      </c>
      <c r="G10" s="57"/>
      <c r="H10" s="57"/>
      <c r="I10" s="58"/>
      <c r="J10" s="59"/>
      <c r="K10" s="60"/>
      <c r="L10" s="60"/>
      <c r="M10" s="61"/>
      <c r="N10" s="61"/>
      <c r="O10" s="62">
        <v>7.5</v>
      </c>
      <c r="P10" s="63">
        <v>6.8</v>
      </c>
      <c r="Q10" s="64">
        <f t="shared" si="0"/>
        <v>7.3</v>
      </c>
      <c r="R10" s="74" t="str">
        <f>IF($Q10="","",IF($Q10&gt;=8,"Giỏi",IF($Q10&gt;=6.5,"Khá",IF($Q10&gt;=5,"TB",IF($Q10&gt;=3.5,"Yếu","Kém")))))</f>
        <v>Khá</v>
      </c>
      <c r="S10" s="73">
        <v>6</v>
      </c>
      <c r="T10" s="116" t="str">
        <f t="shared" si="2"/>
        <v>Nguyễn Thông Cường</v>
      </c>
      <c r="U10" s="26" t="str">
        <f t="shared" si="2"/>
        <v>Cường</v>
      </c>
      <c r="V10" s="56">
        <v>8</v>
      </c>
      <c r="W10" s="57">
        <v>9</v>
      </c>
      <c r="X10" s="57">
        <v>8</v>
      </c>
      <c r="Y10" s="57"/>
      <c r="Z10" s="57"/>
      <c r="AA10" s="58"/>
      <c r="AB10" s="59"/>
      <c r="AC10" s="60"/>
      <c r="AD10" s="60"/>
      <c r="AE10" s="61"/>
      <c r="AF10" s="61"/>
      <c r="AG10" s="62">
        <v>7.5</v>
      </c>
      <c r="AH10" s="63">
        <v>7.3</v>
      </c>
      <c r="AI10" s="64">
        <f t="shared" si="3"/>
        <v>7.7</v>
      </c>
      <c r="AJ10" s="93">
        <f t="shared" si="4"/>
        <v>7.6</v>
      </c>
      <c r="AK10" s="74" t="str">
        <f t="shared" si="5"/>
        <v>Khá</v>
      </c>
    </row>
    <row r="11" spans="1:37" s="23" customFormat="1" ht="17.25" customHeight="1">
      <c r="A11" s="69">
        <v>7</v>
      </c>
      <c r="B11" s="114" t="str">
        <f>IF(DS!B11&lt;&gt;"",DS!B11,"")</f>
        <v>Phan Vĩnh Phú</v>
      </c>
      <c r="C11" s="36" t="str">
        <f>IF(DS!C11&lt;&gt;"",DS!C11,"")</f>
        <v>Phú</v>
      </c>
      <c r="D11" s="99">
        <v>8</v>
      </c>
      <c r="E11" s="38">
        <v>7</v>
      </c>
      <c r="F11" s="38">
        <v>6</v>
      </c>
      <c r="G11" s="38"/>
      <c r="H11" s="38"/>
      <c r="I11" s="39"/>
      <c r="J11" s="40"/>
      <c r="K11" s="41"/>
      <c r="L11" s="41"/>
      <c r="M11" s="42"/>
      <c r="N11" s="42"/>
      <c r="O11" s="43">
        <v>7.5</v>
      </c>
      <c r="P11" s="44">
        <v>6</v>
      </c>
      <c r="Q11" s="45">
        <f t="shared" si="0"/>
        <v>6.8</v>
      </c>
      <c r="R11" s="70" t="str">
        <f t="shared" si="1"/>
        <v>Khá</v>
      </c>
      <c r="S11" s="69">
        <v>7</v>
      </c>
      <c r="T11" s="114" t="str">
        <f t="shared" si="2"/>
        <v>Phan Vĩnh Phú</v>
      </c>
      <c r="U11" s="36" t="str">
        <f t="shared" si="2"/>
        <v>Phú</v>
      </c>
      <c r="V11" s="37">
        <v>7</v>
      </c>
      <c r="W11" s="38">
        <v>6</v>
      </c>
      <c r="X11" s="38">
        <v>7</v>
      </c>
      <c r="Y11" s="38"/>
      <c r="Z11" s="38"/>
      <c r="AA11" s="39"/>
      <c r="AB11" s="40"/>
      <c r="AC11" s="41"/>
      <c r="AD11" s="41"/>
      <c r="AE11" s="42"/>
      <c r="AF11" s="42"/>
      <c r="AG11" s="43">
        <v>6</v>
      </c>
      <c r="AH11" s="44">
        <v>4.5</v>
      </c>
      <c r="AI11" s="45">
        <f t="shared" si="3"/>
        <v>5.7</v>
      </c>
      <c r="AJ11" s="91">
        <f t="shared" si="4"/>
        <v>6.1</v>
      </c>
      <c r="AK11" s="70" t="str">
        <f t="shared" si="5"/>
        <v>TB</v>
      </c>
    </row>
    <row r="12" spans="1:37" s="23" customFormat="1" ht="17.25" customHeight="1">
      <c r="A12" s="69">
        <v>8</v>
      </c>
      <c r="B12" s="114" t="str">
        <f>IF(DS!B12&lt;&gt;"",DS!B12,"")</f>
        <v>Dương Thiên Thanh</v>
      </c>
      <c r="C12" s="36" t="str">
        <f>IF(DS!C12&lt;&gt;"",DS!C12,"")</f>
        <v>Thanh</v>
      </c>
      <c r="D12" s="99">
        <v>6</v>
      </c>
      <c r="E12" s="38">
        <v>5</v>
      </c>
      <c r="F12" s="38">
        <v>5</v>
      </c>
      <c r="G12" s="38"/>
      <c r="H12" s="38"/>
      <c r="I12" s="39"/>
      <c r="J12" s="40"/>
      <c r="K12" s="41"/>
      <c r="L12" s="41"/>
      <c r="M12" s="42"/>
      <c r="N12" s="42"/>
      <c r="O12" s="43">
        <v>4.8</v>
      </c>
      <c r="P12" s="44">
        <v>5</v>
      </c>
      <c r="Q12" s="45">
        <f t="shared" si="0"/>
        <v>5.0999999999999996</v>
      </c>
      <c r="R12" s="70" t="str">
        <f t="shared" si="1"/>
        <v>TB</v>
      </c>
      <c r="S12" s="69">
        <v>8</v>
      </c>
      <c r="T12" s="114" t="str">
        <f t="shared" si="2"/>
        <v>Dương Thiên Thanh</v>
      </c>
      <c r="U12" s="36" t="str">
        <f t="shared" si="2"/>
        <v>Thanh</v>
      </c>
      <c r="V12" s="37">
        <v>7</v>
      </c>
      <c r="W12" s="38">
        <v>8</v>
      </c>
      <c r="X12" s="38">
        <v>8</v>
      </c>
      <c r="Y12" s="38"/>
      <c r="Z12" s="38"/>
      <c r="AA12" s="39"/>
      <c r="AB12" s="40"/>
      <c r="AC12" s="41"/>
      <c r="AD12" s="41"/>
      <c r="AE12" s="42"/>
      <c r="AF12" s="42"/>
      <c r="AG12" s="43">
        <v>7</v>
      </c>
      <c r="AH12" s="44">
        <v>5.8</v>
      </c>
      <c r="AI12" s="45">
        <f t="shared" si="3"/>
        <v>6.8</v>
      </c>
      <c r="AJ12" s="91">
        <f t="shared" si="4"/>
        <v>6.2</v>
      </c>
      <c r="AK12" s="70" t="str">
        <f t="shared" si="5"/>
        <v>TB</v>
      </c>
    </row>
    <row r="13" spans="1:37" s="23" customFormat="1" ht="17.25" customHeight="1">
      <c r="A13" s="69">
        <v>9</v>
      </c>
      <c r="B13" s="114" t="str">
        <f>IF(DS!B13&lt;&gt;"",DS!B13,"")</f>
        <v>Trần Nguyễn Quốc Thuận</v>
      </c>
      <c r="C13" s="36" t="str">
        <f>IF(DS!C13&lt;&gt;"",DS!C13,"")</f>
        <v>Thuận</v>
      </c>
      <c r="D13" s="99">
        <v>9</v>
      </c>
      <c r="E13" s="38">
        <v>9</v>
      </c>
      <c r="F13" s="38">
        <v>6</v>
      </c>
      <c r="G13" s="38"/>
      <c r="H13" s="38"/>
      <c r="I13" s="39"/>
      <c r="J13" s="40"/>
      <c r="K13" s="41"/>
      <c r="L13" s="41"/>
      <c r="M13" s="42"/>
      <c r="N13" s="42"/>
      <c r="O13" s="43">
        <v>9.3000000000000007</v>
      </c>
      <c r="P13" s="44">
        <v>5.8</v>
      </c>
      <c r="Q13" s="45">
        <f t="shared" si="0"/>
        <v>7.5</v>
      </c>
      <c r="R13" s="70" t="str">
        <f t="shared" si="1"/>
        <v>Khá</v>
      </c>
      <c r="S13" s="69">
        <v>9</v>
      </c>
      <c r="T13" s="114" t="str">
        <f t="shared" si="2"/>
        <v>Trần Nguyễn Quốc Thuận</v>
      </c>
      <c r="U13" s="36" t="str">
        <f t="shared" si="2"/>
        <v>Thuận</v>
      </c>
      <c r="V13" s="37">
        <v>7</v>
      </c>
      <c r="W13" s="38">
        <v>8</v>
      </c>
      <c r="X13" s="38">
        <v>8</v>
      </c>
      <c r="Y13" s="38"/>
      <c r="Z13" s="38"/>
      <c r="AA13" s="39"/>
      <c r="AB13" s="40"/>
      <c r="AC13" s="41"/>
      <c r="AD13" s="41"/>
      <c r="AE13" s="42"/>
      <c r="AF13" s="42"/>
      <c r="AG13" s="43">
        <v>6.5</v>
      </c>
      <c r="AH13" s="44">
        <v>4.8</v>
      </c>
      <c r="AI13" s="45">
        <f t="shared" si="3"/>
        <v>6.3</v>
      </c>
      <c r="AJ13" s="91">
        <f t="shared" si="4"/>
        <v>6.7</v>
      </c>
      <c r="AK13" s="70" t="str">
        <f t="shared" si="5"/>
        <v>Khá</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c r="P14" s="84">
        <v>5.7</v>
      </c>
      <c r="Q14" s="85">
        <f t="shared" si="0"/>
        <v>5.7</v>
      </c>
      <c r="R14" s="86" t="str">
        <f t="shared" si="1"/>
        <v>TB</v>
      </c>
      <c r="S14" s="75">
        <v>10</v>
      </c>
      <c r="T14" s="115" t="str">
        <f t="shared" si="2"/>
        <v>đặng Nhật</v>
      </c>
      <c r="U14" s="76" t="str">
        <f t="shared" si="2"/>
        <v>Huy</v>
      </c>
      <c r="V14" s="37">
        <v>9</v>
      </c>
      <c r="W14" s="38">
        <v>8</v>
      </c>
      <c r="X14" s="38">
        <v>9</v>
      </c>
      <c r="Y14" s="38"/>
      <c r="Z14" s="38"/>
      <c r="AA14" s="39"/>
      <c r="AB14" s="40"/>
      <c r="AC14" s="41"/>
      <c r="AD14" s="41"/>
      <c r="AE14" s="42"/>
      <c r="AF14" s="42"/>
      <c r="AG14" s="43">
        <v>7</v>
      </c>
      <c r="AH14" s="44">
        <v>5.8</v>
      </c>
      <c r="AI14" s="85">
        <f t="shared" si="3"/>
        <v>7.2</v>
      </c>
      <c r="AJ14" s="92">
        <f t="shared" si="4"/>
        <v>6.7</v>
      </c>
      <c r="AK14" s="86" t="str">
        <f t="shared" si="5"/>
        <v>Khá</v>
      </c>
    </row>
    <row r="15" spans="1:37" s="23" customFormat="1" ht="17.25" customHeight="1">
      <c r="A15" s="73">
        <v>11</v>
      </c>
      <c r="B15" s="116" t="str">
        <f>IF(DS!B15&lt;&gt;"",DS!B15,"")</f>
        <v>Lê Hồ Ngọc Thắng</v>
      </c>
      <c r="C15" s="26" t="str">
        <f>IF(DS!C15&lt;&gt;"",DS!C15,"")</f>
        <v>Thắng</v>
      </c>
      <c r="D15" s="101">
        <v>8</v>
      </c>
      <c r="E15" s="57">
        <v>7</v>
      </c>
      <c r="F15" s="57">
        <v>7</v>
      </c>
      <c r="G15" s="57">
        <v>7</v>
      </c>
      <c r="H15" s="57"/>
      <c r="I15" s="58"/>
      <c r="J15" s="59"/>
      <c r="K15" s="60"/>
      <c r="L15" s="60"/>
      <c r="M15" s="61"/>
      <c r="N15" s="61"/>
      <c r="O15" s="62">
        <v>6.8</v>
      </c>
      <c r="P15" s="63">
        <v>7.3</v>
      </c>
      <c r="Q15" s="64">
        <f t="shared" si="0"/>
        <v>7.2</v>
      </c>
      <c r="R15" s="74" t="str">
        <f t="shared" si="1"/>
        <v>Khá</v>
      </c>
      <c r="S15" s="73">
        <v>11</v>
      </c>
      <c r="T15" s="116" t="str">
        <f t="shared" si="2"/>
        <v>Lê Hồ Ngọc Thắng</v>
      </c>
      <c r="U15" s="26" t="str">
        <f t="shared" si="2"/>
        <v>Thắng</v>
      </c>
      <c r="V15" s="56"/>
      <c r="W15" s="57"/>
      <c r="X15" s="57"/>
      <c r="Y15" s="57"/>
      <c r="Z15" s="57"/>
      <c r="AA15" s="58"/>
      <c r="AB15" s="59"/>
      <c r="AC15" s="60"/>
      <c r="AD15" s="60"/>
      <c r="AE15" s="61"/>
      <c r="AF15" s="61"/>
      <c r="AG15" s="62"/>
      <c r="AH15" s="63"/>
      <c r="AI15" s="64" t="str">
        <f t="shared" si="3"/>
        <v/>
      </c>
      <c r="AJ15" s="93" t="str">
        <f t="shared" si="4"/>
        <v/>
      </c>
      <c r="AK15" s="74" t="str">
        <f t="shared" si="5"/>
        <v/>
      </c>
    </row>
    <row r="16" spans="1:37" s="23" customFormat="1" ht="17.25" customHeight="1">
      <c r="A16" s="69">
        <v>12</v>
      </c>
      <c r="B16" s="114" t="str">
        <f>IF(DS!B16&lt;&gt;"",DS!B16,"")</f>
        <v>Vũ Phạm Thành Long</v>
      </c>
      <c r="C16" s="36" t="str">
        <f>IF(DS!C16&lt;&gt;"",DS!C16,"")</f>
        <v>Long</v>
      </c>
      <c r="D16" s="99">
        <v>7</v>
      </c>
      <c r="E16" s="38">
        <v>8</v>
      </c>
      <c r="F16" s="38">
        <v>7</v>
      </c>
      <c r="G16" s="38">
        <v>6</v>
      </c>
      <c r="H16" s="38"/>
      <c r="I16" s="39"/>
      <c r="J16" s="40"/>
      <c r="K16" s="41"/>
      <c r="L16" s="41"/>
      <c r="M16" s="42"/>
      <c r="N16" s="42"/>
      <c r="O16" s="43">
        <v>6.5</v>
      </c>
      <c r="P16" s="44">
        <v>7.3</v>
      </c>
      <c r="Q16" s="45">
        <f t="shared" si="0"/>
        <v>7</v>
      </c>
      <c r="R16" s="70" t="str">
        <f t="shared" si="1"/>
        <v>Khá</v>
      </c>
      <c r="S16" s="69">
        <v>12</v>
      </c>
      <c r="T16" s="114" t="str">
        <f t="shared" si="2"/>
        <v>Vũ Phạm Thành Long</v>
      </c>
      <c r="U16" s="36" t="str">
        <f t="shared" si="2"/>
        <v>Long</v>
      </c>
      <c r="V16" s="37"/>
      <c r="W16" s="38"/>
      <c r="X16" s="38"/>
      <c r="Y16" s="38"/>
      <c r="Z16" s="38"/>
      <c r="AA16" s="39"/>
      <c r="AB16" s="40"/>
      <c r="AC16" s="41"/>
      <c r="AD16" s="41"/>
      <c r="AE16" s="42"/>
      <c r="AF16" s="42"/>
      <c r="AG16" s="43"/>
      <c r="AH16" s="44"/>
      <c r="AI16" s="45" t="str">
        <f t="shared" si="3"/>
        <v/>
      </c>
      <c r="AJ16" s="91" t="str">
        <f t="shared" si="4"/>
        <v/>
      </c>
      <c r="AK16" s="70" t="str">
        <f t="shared" si="5"/>
        <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v>3.2</v>
      </c>
      <c r="Q17" s="45">
        <f t="shared" si="0"/>
        <v>3.2</v>
      </c>
      <c r="R17" s="70" t="str">
        <f t="shared" si="1"/>
        <v>Kém</v>
      </c>
      <c r="S17" s="69">
        <v>13</v>
      </c>
      <c r="T17" s="114" t="str">
        <f t="shared" si="2"/>
        <v/>
      </c>
      <c r="U17" s="36" t="str">
        <f t="shared" si="2"/>
        <v>Kha</v>
      </c>
      <c r="V17" s="37"/>
      <c r="W17" s="38"/>
      <c r="X17" s="38"/>
      <c r="Y17" s="38"/>
      <c r="Z17" s="38"/>
      <c r="AA17" s="39"/>
      <c r="AB17" s="40"/>
      <c r="AC17" s="41"/>
      <c r="AD17" s="41"/>
      <c r="AE17" s="42"/>
      <c r="AF17" s="42"/>
      <c r="AG17" s="43"/>
      <c r="AH17" s="44"/>
      <c r="AI17" s="45" t="str">
        <f t="shared" si="3"/>
        <v/>
      </c>
      <c r="AJ17" s="91" t="str">
        <f t="shared" si="4"/>
        <v/>
      </c>
      <c r="AK17" s="70" t="str">
        <f t="shared" si="5"/>
        <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c r="P18" s="44">
        <v>4.0999999999999996</v>
      </c>
      <c r="Q18" s="45">
        <f t="shared" si="0"/>
        <v>4.0999999999999996</v>
      </c>
      <c r="R18" s="70" t="str">
        <f t="shared" si="1"/>
        <v>Yếu</v>
      </c>
      <c r="S18" s="69">
        <v>14</v>
      </c>
      <c r="T18" s="114" t="str">
        <f t="shared" si="2"/>
        <v/>
      </c>
      <c r="U18" s="36" t="str">
        <f t="shared" si="2"/>
        <v>Châu</v>
      </c>
      <c r="V18" s="37"/>
      <c r="W18" s="38"/>
      <c r="X18" s="38"/>
      <c r="Y18" s="38"/>
      <c r="Z18" s="38"/>
      <c r="AA18" s="39"/>
      <c r="AB18" s="40"/>
      <c r="AC18" s="41"/>
      <c r="AD18" s="41"/>
      <c r="AE18" s="42"/>
      <c r="AF18" s="42"/>
      <c r="AG18" s="43"/>
      <c r="AH18" s="44"/>
      <c r="AI18" s="45" t="str">
        <f t="shared" si="3"/>
        <v/>
      </c>
      <c r="AJ18" s="91" t="str">
        <f t="shared" si="4"/>
        <v/>
      </c>
      <c r="AK18" s="70" t="str">
        <f t="shared" si="5"/>
        <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2"/>
        <v/>
      </c>
      <c r="V19" s="77"/>
      <c r="W19" s="78"/>
      <c r="X19" s="78"/>
      <c r="Y19" s="78"/>
      <c r="Z19" s="78"/>
      <c r="AA19" s="79"/>
      <c r="AB19" s="80"/>
      <c r="AC19" s="81"/>
      <c r="AD19" s="81"/>
      <c r="AE19" s="82"/>
      <c r="AF19" s="82"/>
      <c r="AG19" s="83"/>
      <c r="AH19" s="84"/>
      <c r="AI19" s="85" t="str">
        <f t="shared" si="3"/>
        <v/>
      </c>
      <c r="AJ19" s="92" t="str">
        <f t="shared" si="4"/>
        <v/>
      </c>
      <c r="AK19" s="86" t="str">
        <f t="shared" si="5"/>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2"/>
        <v/>
      </c>
      <c r="V20" s="56"/>
      <c r="W20" s="57"/>
      <c r="X20" s="57"/>
      <c r="Y20" s="57"/>
      <c r="Z20" s="57"/>
      <c r="AA20" s="58"/>
      <c r="AB20" s="59"/>
      <c r="AC20" s="60"/>
      <c r="AD20" s="60"/>
      <c r="AE20" s="61"/>
      <c r="AF20" s="61"/>
      <c r="AG20" s="62"/>
      <c r="AH20" s="63"/>
      <c r="AI20" s="64" t="str">
        <f t="shared" si="3"/>
        <v/>
      </c>
      <c r="AJ20" s="93" t="str">
        <f t="shared" si="4"/>
        <v/>
      </c>
      <c r="AK20" s="74" t="str">
        <f t="shared" si="5"/>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2"/>
        <v/>
      </c>
      <c r="V21" s="37"/>
      <c r="W21" s="38"/>
      <c r="X21" s="38"/>
      <c r="Y21" s="38"/>
      <c r="Z21" s="38"/>
      <c r="AA21" s="39"/>
      <c r="AB21" s="40"/>
      <c r="AC21" s="41"/>
      <c r="AD21" s="41"/>
      <c r="AE21" s="42"/>
      <c r="AF21" s="42"/>
      <c r="AG21" s="43"/>
      <c r="AH21" s="44"/>
      <c r="AI21" s="45" t="str">
        <f t="shared" si="3"/>
        <v/>
      </c>
      <c r="AJ21" s="91" t="str">
        <f t="shared" si="4"/>
        <v/>
      </c>
      <c r="AK21" s="70" t="str">
        <f t="shared" si="5"/>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2"/>
        <v/>
      </c>
      <c r="V22" s="37"/>
      <c r="W22" s="38"/>
      <c r="X22" s="38"/>
      <c r="Y22" s="38"/>
      <c r="Z22" s="38"/>
      <c r="AA22" s="39"/>
      <c r="AB22" s="40"/>
      <c r="AC22" s="41"/>
      <c r="AD22" s="41"/>
      <c r="AE22" s="42"/>
      <c r="AF22" s="42"/>
      <c r="AG22" s="43"/>
      <c r="AH22" s="44"/>
      <c r="AI22" s="45" t="str">
        <f t="shared" si="3"/>
        <v/>
      </c>
      <c r="AJ22" s="91" t="str">
        <f t="shared" si="4"/>
        <v/>
      </c>
      <c r="AK22" s="70" t="str">
        <f t="shared" si="5"/>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2"/>
        <v/>
      </c>
      <c r="V23" s="37"/>
      <c r="W23" s="38"/>
      <c r="X23" s="38"/>
      <c r="Y23" s="38"/>
      <c r="Z23" s="38"/>
      <c r="AA23" s="39"/>
      <c r="AB23" s="40"/>
      <c r="AC23" s="41"/>
      <c r="AD23" s="41"/>
      <c r="AE23" s="42"/>
      <c r="AF23" s="42"/>
      <c r="AG23" s="43"/>
      <c r="AH23" s="44"/>
      <c r="AI23" s="45" t="str">
        <f t="shared" si="3"/>
        <v/>
      </c>
      <c r="AJ23" s="91" t="str">
        <f t="shared" si="4"/>
        <v/>
      </c>
      <c r="AK23" s="70" t="str">
        <f t="shared" si="5"/>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2"/>
        <v/>
      </c>
      <c r="V24" s="77"/>
      <c r="W24" s="78"/>
      <c r="X24" s="78"/>
      <c r="Y24" s="78"/>
      <c r="Z24" s="78"/>
      <c r="AA24" s="79"/>
      <c r="AB24" s="80"/>
      <c r="AC24" s="81"/>
      <c r="AD24" s="81"/>
      <c r="AE24" s="82"/>
      <c r="AF24" s="82"/>
      <c r="AG24" s="83"/>
      <c r="AH24" s="84"/>
      <c r="AI24" s="85" t="str">
        <f t="shared" si="3"/>
        <v/>
      </c>
      <c r="AJ24" s="92" t="str">
        <f t="shared" si="4"/>
        <v/>
      </c>
      <c r="AK24" s="86" t="str">
        <f t="shared" si="5"/>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2"/>
        <v/>
      </c>
      <c r="V25" s="56"/>
      <c r="W25" s="57"/>
      <c r="X25" s="57"/>
      <c r="Y25" s="57"/>
      <c r="Z25" s="57"/>
      <c r="AA25" s="58"/>
      <c r="AB25" s="59"/>
      <c r="AC25" s="60"/>
      <c r="AD25" s="60"/>
      <c r="AE25" s="61"/>
      <c r="AF25" s="61"/>
      <c r="AG25" s="62"/>
      <c r="AH25" s="63"/>
      <c r="AI25" s="64" t="str">
        <f t="shared" si="3"/>
        <v/>
      </c>
      <c r="AJ25" s="93" t="str">
        <f t="shared" si="4"/>
        <v/>
      </c>
      <c r="AK25" s="74" t="str">
        <f t="shared" si="5"/>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2"/>
        <v/>
      </c>
      <c r="V26" s="37"/>
      <c r="W26" s="38"/>
      <c r="X26" s="38"/>
      <c r="Y26" s="38"/>
      <c r="Z26" s="38"/>
      <c r="AA26" s="39"/>
      <c r="AB26" s="40"/>
      <c r="AC26" s="41"/>
      <c r="AD26" s="41"/>
      <c r="AE26" s="42"/>
      <c r="AF26" s="42"/>
      <c r="AG26" s="43"/>
      <c r="AH26" s="44"/>
      <c r="AI26" s="45" t="str">
        <f t="shared" si="3"/>
        <v/>
      </c>
      <c r="AJ26" s="91" t="str">
        <f t="shared" si="4"/>
        <v/>
      </c>
      <c r="AK26" s="70" t="str">
        <f t="shared" si="5"/>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2"/>
        <v/>
      </c>
      <c r="V27" s="37"/>
      <c r="W27" s="38"/>
      <c r="X27" s="38"/>
      <c r="Y27" s="38"/>
      <c r="Z27" s="38"/>
      <c r="AA27" s="39"/>
      <c r="AB27" s="40"/>
      <c r="AC27" s="41"/>
      <c r="AD27" s="41"/>
      <c r="AE27" s="42"/>
      <c r="AF27" s="42"/>
      <c r="AG27" s="43"/>
      <c r="AH27" s="44"/>
      <c r="AI27" s="45" t="str">
        <f t="shared" si="3"/>
        <v/>
      </c>
      <c r="AJ27" s="91" t="str">
        <f t="shared" si="4"/>
        <v/>
      </c>
      <c r="AK27" s="70" t="str">
        <f t="shared" si="5"/>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2"/>
        <v/>
      </c>
      <c r="V28" s="37"/>
      <c r="W28" s="38"/>
      <c r="X28" s="38"/>
      <c r="Y28" s="38"/>
      <c r="Z28" s="38"/>
      <c r="AA28" s="39"/>
      <c r="AB28" s="40"/>
      <c r="AC28" s="41"/>
      <c r="AD28" s="41"/>
      <c r="AE28" s="42"/>
      <c r="AF28" s="42"/>
      <c r="AG28" s="43"/>
      <c r="AH28" s="44"/>
      <c r="AI28" s="45" t="str">
        <f t="shared" si="3"/>
        <v/>
      </c>
      <c r="AJ28" s="91" t="str">
        <f t="shared" si="4"/>
        <v/>
      </c>
      <c r="AK28" s="70" t="str">
        <f t="shared" si="5"/>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2"/>
        <v/>
      </c>
      <c r="V29" s="77"/>
      <c r="W29" s="78"/>
      <c r="X29" s="78"/>
      <c r="Y29" s="78"/>
      <c r="Z29" s="78"/>
      <c r="AA29" s="79"/>
      <c r="AB29" s="80"/>
      <c r="AC29" s="81"/>
      <c r="AD29" s="81"/>
      <c r="AE29" s="82"/>
      <c r="AF29" s="82"/>
      <c r="AG29" s="83"/>
      <c r="AH29" s="84"/>
      <c r="AI29" s="85" t="str">
        <f t="shared" si="3"/>
        <v/>
      </c>
      <c r="AJ29" s="92" t="str">
        <f t="shared" si="4"/>
        <v/>
      </c>
      <c r="AK29" s="86" t="str">
        <f t="shared" si="5"/>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2"/>
        <v/>
      </c>
      <c r="V30" s="56"/>
      <c r="W30" s="57"/>
      <c r="X30" s="57"/>
      <c r="Y30" s="57"/>
      <c r="Z30" s="57"/>
      <c r="AA30" s="58"/>
      <c r="AB30" s="59"/>
      <c r="AC30" s="60"/>
      <c r="AD30" s="60"/>
      <c r="AE30" s="61"/>
      <c r="AF30" s="61"/>
      <c r="AG30" s="62"/>
      <c r="AH30" s="63"/>
      <c r="AI30" s="64" t="str">
        <f t="shared" si="3"/>
        <v/>
      </c>
      <c r="AJ30" s="93" t="str">
        <f t="shared" si="4"/>
        <v/>
      </c>
      <c r="AK30" s="74" t="str">
        <f t="shared" si="5"/>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2"/>
        <v/>
      </c>
      <c r="V31" s="37"/>
      <c r="W31" s="38"/>
      <c r="X31" s="38"/>
      <c r="Y31" s="38"/>
      <c r="Z31" s="38"/>
      <c r="AA31" s="39"/>
      <c r="AB31" s="40"/>
      <c r="AC31" s="41"/>
      <c r="AD31" s="41"/>
      <c r="AE31" s="42"/>
      <c r="AF31" s="42"/>
      <c r="AG31" s="43"/>
      <c r="AH31" s="44"/>
      <c r="AI31" s="45" t="str">
        <f t="shared" si="3"/>
        <v/>
      </c>
      <c r="AJ31" s="91" t="str">
        <f t="shared" si="4"/>
        <v/>
      </c>
      <c r="AK31" s="70" t="str">
        <f t="shared" si="5"/>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t="str">
        <f t="shared" si="2"/>
        <v/>
      </c>
      <c r="U32" s="36" t="str">
        <f t="shared" si="2"/>
        <v/>
      </c>
      <c r="V32" s="37"/>
      <c r="W32" s="38"/>
      <c r="X32" s="38"/>
      <c r="Y32" s="38"/>
      <c r="Z32" s="38"/>
      <c r="AA32" s="39"/>
      <c r="AB32" s="40"/>
      <c r="AC32" s="41"/>
      <c r="AD32" s="41"/>
      <c r="AE32" s="42"/>
      <c r="AF32" s="42"/>
      <c r="AG32" s="43"/>
      <c r="AH32" s="44"/>
      <c r="AI32" s="45" t="str">
        <f t="shared" si="3"/>
        <v/>
      </c>
      <c r="AJ32" s="91" t="str">
        <f t="shared" si="4"/>
        <v/>
      </c>
      <c r="AK32" s="70" t="str">
        <f t="shared" si="5"/>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t="str">
        <f t="shared" si="2"/>
        <v/>
      </c>
      <c r="U33" s="36" t="str">
        <f t="shared" si="2"/>
        <v/>
      </c>
      <c r="V33" s="37"/>
      <c r="W33" s="38"/>
      <c r="X33" s="38"/>
      <c r="Y33" s="38"/>
      <c r="Z33" s="38"/>
      <c r="AA33" s="39"/>
      <c r="AB33" s="40"/>
      <c r="AC33" s="41"/>
      <c r="AD33" s="41"/>
      <c r="AE33" s="42"/>
      <c r="AF33" s="42"/>
      <c r="AG33" s="43"/>
      <c r="AH33" s="44"/>
      <c r="AI33" s="45" t="str">
        <f t="shared" si="3"/>
        <v/>
      </c>
      <c r="AJ33" s="91" t="str">
        <f t="shared" si="4"/>
        <v/>
      </c>
      <c r="AK33" s="70" t="str">
        <f t="shared" si="5"/>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2"/>
        <v/>
      </c>
      <c r="V34" s="77"/>
      <c r="W34" s="78"/>
      <c r="X34" s="78"/>
      <c r="Y34" s="78"/>
      <c r="Z34" s="78"/>
      <c r="AA34" s="79"/>
      <c r="AB34" s="80"/>
      <c r="AC34" s="81"/>
      <c r="AD34" s="81"/>
      <c r="AE34" s="82"/>
      <c r="AF34" s="82"/>
      <c r="AG34" s="83"/>
      <c r="AH34" s="84"/>
      <c r="AI34" s="85" t="str">
        <f t="shared" si="3"/>
        <v/>
      </c>
      <c r="AJ34" s="92" t="str">
        <f t="shared" si="4"/>
        <v/>
      </c>
      <c r="AK34" s="86" t="str">
        <f t="shared" si="5"/>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2"/>
        <v/>
      </c>
      <c r="V35" s="56"/>
      <c r="W35" s="57"/>
      <c r="X35" s="57"/>
      <c r="Y35" s="57"/>
      <c r="Z35" s="57"/>
      <c r="AA35" s="58"/>
      <c r="AB35" s="59"/>
      <c r="AC35" s="60"/>
      <c r="AD35" s="60"/>
      <c r="AE35" s="61"/>
      <c r="AF35" s="61"/>
      <c r="AG35" s="62"/>
      <c r="AH35" s="63"/>
      <c r="AI35" s="64" t="str">
        <f t="shared" si="3"/>
        <v/>
      </c>
      <c r="AJ35" s="93" t="str">
        <f t="shared" si="4"/>
        <v/>
      </c>
      <c r="AK35" s="74" t="str">
        <f t="shared" si="5"/>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2"/>
        <v/>
      </c>
      <c r="V36" s="37"/>
      <c r="W36" s="38"/>
      <c r="X36" s="38"/>
      <c r="Y36" s="38"/>
      <c r="Z36" s="38"/>
      <c r="AA36" s="39"/>
      <c r="AB36" s="40"/>
      <c r="AC36" s="41"/>
      <c r="AD36" s="41"/>
      <c r="AE36" s="42"/>
      <c r="AF36" s="42"/>
      <c r="AG36" s="43"/>
      <c r="AH36" s="44"/>
      <c r="AI36" s="45" t="str">
        <f t="shared" si="3"/>
        <v/>
      </c>
      <c r="AJ36" s="91" t="str">
        <f t="shared" si="4"/>
        <v/>
      </c>
      <c r="AK36" s="70" t="str">
        <f t="shared" si="5"/>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2"/>
        <v/>
      </c>
      <c r="V37" s="37"/>
      <c r="W37" s="38"/>
      <c r="X37" s="38"/>
      <c r="Y37" s="38"/>
      <c r="Z37" s="38"/>
      <c r="AA37" s="39"/>
      <c r="AB37" s="40"/>
      <c r="AC37" s="41"/>
      <c r="AD37" s="41"/>
      <c r="AE37" s="42"/>
      <c r="AF37" s="42"/>
      <c r="AG37" s="43"/>
      <c r="AH37" s="44"/>
      <c r="AI37" s="45" t="str">
        <f t="shared" si="3"/>
        <v/>
      </c>
      <c r="AJ37" s="91" t="str">
        <f t="shared" si="4"/>
        <v/>
      </c>
      <c r="AK37" s="70" t="str">
        <f t="shared" si="5"/>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2"/>
        <v/>
      </c>
      <c r="V38" s="37"/>
      <c r="W38" s="38"/>
      <c r="X38" s="38"/>
      <c r="Y38" s="38"/>
      <c r="Z38" s="38"/>
      <c r="AA38" s="39"/>
      <c r="AB38" s="40"/>
      <c r="AC38" s="41"/>
      <c r="AD38" s="41"/>
      <c r="AE38" s="42"/>
      <c r="AF38" s="42"/>
      <c r="AG38" s="43"/>
      <c r="AH38" s="44"/>
      <c r="AI38" s="45" t="str">
        <f t="shared" si="3"/>
        <v/>
      </c>
      <c r="AJ38" s="91" t="str">
        <f t="shared" si="4"/>
        <v/>
      </c>
      <c r="AK38" s="70" t="str">
        <f t="shared" si="5"/>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2"/>
        <v/>
      </c>
      <c r="V39" s="77"/>
      <c r="W39" s="78"/>
      <c r="X39" s="78"/>
      <c r="Y39" s="78"/>
      <c r="Z39" s="78"/>
      <c r="AA39" s="79"/>
      <c r="AB39" s="80"/>
      <c r="AC39" s="81"/>
      <c r="AD39" s="81"/>
      <c r="AE39" s="82"/>
      <c r="AF39" s="82"/>
      <c r="AG39" s="83"/>
      <c r="AH39" s="84"/>
      <c r="AI39" s="85" t="str">
        <f t="shared" si="3"/>
        <v/>
      </c>
      <c r="AJ39" s="92" t="str">
        <f t="shared" si="4"/>
        <v/>
      </c>
      <c r="AK39" s="86" t="str">
        <f t="shared" si="5"/>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2"/>
        <v/>
      </c>
      <c r="V40" s="56"/>
      <c r="W40" s="57"/>
      <c r="X40" s="57"/>
      <c r="Y40" s="57"/>
      <c r="Z40" s="57"/>
      <c r="AA40" s="58"/>
      <c r="AB40" s="59"/>
      <c r="AC40" s="60"/>
      <c r="AD40" s="60"/>
      <c r="AE40" s="61"/>
      <c r="AF40" s="61"/>
      <c r="AG40" s="62"/>
      <c r="AH40" s="63"/>
      <c r="AI40" s="64" t="str">
        <f t="shared" si="3"/>
        <v/>
      </c>
      <c r="AJ40" s="93" t="str">
        <f t="shared" si="4"/>
        <v/>
      </c>
      <c r="AK40" s="74" t="str">
        <f t="shared" si="5"/>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2"/>
        <v/>
      </c>
      <c r="V41" s="37"/>
      <c r="W41" s="38"/>
      <c r="X41" s="38"/>
      <c r="Y41" s="38"/>
      <c r="Z41" s="38"/>
      <c r="AA41" s="39"/>
      <c r="AB41" s="40"/>
      <c r="AC41" s="41"/>
      <c r="AD41" s="41"/>
      <c r="AE41" s="42"/>
      <c r="AF41" s="42"/>
      <c r="AG41" s="43"/>
      <c r="AH41" s="44"/>
      <c r="AI41" s="45" t="str">
        <f t="shared" si="3"/>
        <v/>
      </c>
      <c r="AJ41" s="91" t="str">
        <f t="shared" si="4"/>
        <v/>
      </c>
      <c r="AK41" s="70" t="str">
        <f t="shared" si="5"/>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2"/>
        <v/>
      </c>
      <c r="V42" s="37"/>
      <c r="W42" s="38"/>
      <c r="X42" s="38"/>
      <c r="Y42" s="38"/>
      <c r="Z42" s="38"/>
      <c r="AA42" s="39"/>
      <c r="AB42" s="40"/>
      <c r="AC42" s="41"/>
      <c r="AD42" s="41"/>
      <c r="AE42" s="42"/>
      <c r="AF42" s="42"/>
      <c r="AG42" s="43"/>
      <c r="AH42" s="44"/>
      <c r="AI42" s="45" t="str">
        <f t="shared" si="3"/>
        <v/>
      </c>
      <c r="AJ42" s="91" t="str">
        <f t="shared" si="4"/>
        <v/>
      </c>
      <c r="AK42" s="70" t="str">
        <f t="shared" si="5"/>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2"/>
        <v/>
      </c>
      <c r="V43" s="37"/>
      <c r="W43" s="38"/>
      <c r="X43" s="38"/>
      <c r="Y43" s="38"/>
      <c r="Z43" s="38"/>
      <c r="AA43" s="39"/>
      <c r="AB43" s="40"/>
      <c r="AC43" s="41"/>
      <c r="AD43" s="41"/>
      <c r="AE43" s="42"/>
      <c r="AF43" s="42"/>
      <c r="AG43" s="43"/>
      <c r="AH43" s="44"/>
      <c r="AI43" s="45" t="str">
        <f t="shared" si="3"/>
        <v/>
      </c>
      <c r="AJ43" s="91" t="str">
        <f t="shared" si="4"/>
        <v/>
      </c>
      <c r="AK43" s="70" t="str">
        <f t="shared" si="5"/>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2"/>
        <v/>
      </c>
      <c r="V44" s="47"/>
      <c r="W44" s="48"/>
      <c r="X44" s="48"/>
      <c r="Y44" s="48"/>
      <c r="Z44" s="48"/>
      <c r="AA44" s="49"/>
      <c r="AB44" s="50"/>
      <c r="AC44" s="51"/>
      <c r="AD44" s="51"/>
      <c r="AE44" s="52"/>
      <c r="AF44" s="52"/>
      <c r="AG44" s="53"/>
      <c r="AH44" s="54"/>
      <c r="AI44" s="55" t="str">
        <f t="shared" si="3"/>
        <v/>
      </c>
      <c r="AJ44" s="94" t="str">
        <f t="shared" si="4"/>
        <v/>
      </c>
      <c r="AK44" s="72" t="str">
        <f t="shared" si="5"/>
        <v/>
      </c>
    </row>
    <row r="45" spans="1:37" s="23" customFormat="1" ht="18.75" customHeight="1">
      <c r="A45" s="302" t="str">
        <f>IF(COUNTBLANK($D$45:$P$45)&lt;13,"CHÚ Ý: THIẾU CỘT ĐIỂM TẠI X","")</f>
        <v>CHÚ Ý: THIẾU CỘT ĐIỂM TẠI X</v>
      </c>
      <c r="B45" s="302"/>
      <c r="C45" s="302"/>
      <c r="D45" s="66"/>
      <c r="E45" s="66" t="str">
        <f t="shared" ref="E45:P45" si="6">IF(COUNT(E5:E44)=0,"",IF(COUNTBLANK(E5:E44)&gt;COUNTBLANK($Q$5:$Q$44),"X",""))</f>
        <v>X</v>
      </c>
      <c r="F45" s="66" t="str">
        <f t="shared" si="6"/>
        <v>X</v>
      </c>
      <c r="G45" s="66" t="str">
        <f t="shared" si="6"/>
        <v>X</v>
      </c>
      <c r="H45" s="66" t="str">
        <f t="shared" si="6"/>
        <v/>
      </c>
      <c r="I45" s="66" t="str">
        <f t="shared" si="6"/>
        <v/>
      </c>
      <c r="J45" s="66" t="str">
        <f t="shared" si="6"/>
        <v/>
      </c>
      <c r="K45" s="66" t="str">
        <f t="shared" si="6"/>
        <v/>
      </c>
      <c r="L45" s="66" t="str">
        <f t="shared" si="6"/>
        <v/>
      </c>
      <c r="M45" s="66" t="str">
        <f t="shared" si="6"/>
        <v/>
      </c>
      <c r="N45" s="66" t="str">
        <f t="shared" si="6"/>
        <v/>
      </c>
      <c r="O45" s="66" t="str">
        <f t="shared" si="6"/>
        <v>X</v>
      </c>
      <c r="P45" s="66" t="str">
        <f t="shared" si="6"/>
        <v/>
      </c>
      <c r="Q45" s="66"/>
      <c r="R45" s="66"/>
      <c r="S45" s="291" t="str">
        <f>IF(COUNTBLANK(V45:AH45)&lt;13,"THIẾU ĐIỂM TẠI CỘT X","")</f>
        <v/>
      </c>
      <c r="T45" s="291"/>
      <c r="U45" s="291"/>
      <c r="V45" s="66"/>
      <c r="W45" s="66" t="str">
        <f t="shared" ref="W45:AH45" si="7">IF(COUNT(W5:W44)=0,"",IF(COUNTBLANK(W5:W44)&gt;COUNTBLANK($AI$5:$AI$44),"X",""))</f>
        <v/>
      </c>
      <c r="X45" s="66" t="str">
        <f t="shared" si="7"/>
        <v/>
      </c>
      <c r="Y45" s="66" t="str">
        <f t="shared" si="7"/>
        <v/>
      </c>
      <c r="Z45" s="66" t="str">
        <f t="shared" si="7"/>
        <v/>
      </c>
      <c r="AA45" s="66" t="str">
        <f t="shared" si="7"/>
        <v/>
      </c>
      <c r="AB45" s="66" t="str">
        <f t="shared" si="7"/>
        <v/>
      </c>
      <c r="AC45" s="66" t="str">
        <f t="shared" si="7"/>
        <v/>
      </c>
      <c r="AD45" s="66" t="str">
        <f t="shared" si="7"/>
        <v/>
      </c>
      <c r="AE45" s="66" t="str">
        <f t="shared" si="7"/>
        <v/>
      </c>
      <c r="AF45" s="66" t="str">
        <f t="shared" si="7"/>
        <v/>
      </c>
      <c r="AG45" s="66" t="str">
        <f t="shared" si="7"/>
        <v/>
      </c>
      <c r="AH45" s="66" t="str">
        <f t="shared" si="7"/>
        <v/>
      </c>
      <c r="AI45" s="66"/>
      <c r="AJ45" s="66"/>
      <c r="AK45" s="97"/>
    </row>
    <row r="46" spans="1:37" s="23" customFormat="1" ht="18" customHeight="1">
      <c r="A46" s="24"/>
      <c r="B46" s="88" t="str">
        <f>"Tổng số được tổng kết:   "&amp;40-COUNTBLANK($P$5:$P$44)</f>
        <v>Tổng số được tổng kết:   14</v>
      </c>
      <c r="C46" s="87"/>
      <c r="D46" s="303" t="str">
        <f>IF(40-COUNTBLANK($P$5:$P$44)=0,"Giỏi: 0 (0%)","Giỏi: "&amp;COUNTIF(R$5:R$44,"Giỏi")&amp;" ("&amp;ROUND(COUNTIF(R$5:R$44,"Giỏi")*100/(40-COUNTBLANK($P$5:$P$44)),1)&amp;"%)")</f>
        <v>Giỏi: 0 (0%)</v>
      </c>
      <c r="E46" s="303"/>
      <c r="F46" s="303"/>
      <c r="G46" s="303"/>
      <c r="H46" s="303"/>
      <c r="I46" s="303"/>
      <c r="J46" s="305" t="str">
        <f>IF(40-COUNTBLANK($P$5:$P$44)=0,"Khá: 0 (0%)","Khá: "&amp;COUNTIF(R$5:R$44,"Khá")&amp;" ("&amp;ROUND(COUNTIF(R$5:R$44,"Khá")*100/(40-COUNTBLANK($P$5:$P$44)),1)&amp;"%)")</f>
        <v>Khá: 7 (50%)</v>
      </c>
      <c r="K46" s="305"/>
      <c r="L46" s="305"/>
      <c r="M46" s="305"/>
      <c r="N46" s="305"/>
      <c r="O46" s="305"/>
      <c r="P46" s="303" t="str">
        <f>IF(40-COUNTBLANK($P$5:$P$44)=0,"TB: 0 (0%)","TB: "&amp;COUNTIF(R$5:R$44,"TB")&amp;" ("&amp;ROUND(COUNTIF(R$5:R$44,"TB")*100/(40-COUNTBLANK($P$5:$P$44)),1)&amp;"%)")</f>
        <v>TB: 5 (35.7%)</v>
      </c>
      <c r="Q46" s="303"/>
      <c r="R46" s="303"/>
      <c r="S46" s="88" t="str">
        <f>"  Tổng số được tổng kết:  "&amp;40-COUNTBLANK($P$5:$P$44)</f>
        <v xml:space="preserve">  Tổng số được tổng kết:  14</v>
      </c>
      <c r="U46" s="87"/>
      <c r="V46" s="303" t="str">
        <f>IF(40-COUNTBLANK($P$5:$P$44)=0,"Giỏi: 0 (0%)","Giỏi: "&amp;COUNTIF(AK$5:AK$44,"Giỏi")&amp;" ("&amp;ROUND(COUNTIF(AK$5:AK$44,"Giỏi")*100/(40-COUNTBLANK($P$5:$P$44)),1)&amp;"%)")</f>
        <v>Giỏi: 1 (7.1%)</v>
      </c>
      <c r="W46" s="303"/>
      <c r="X46" s="303"/>
      <c r="Y46" s="303"/>
      <c r="Z46" s="303"/>
      <c r="AA46" s="303"/>
      <c r="AB46" s="305" t="str">
        <f>IF(40-COUNTBLANK($P$5:$P$44)=0,"Khá: 0 (0%)","Khá: "&amp;COUNTIF(AK$5:AK$44,"Khá")&amp;" ("&amp;ROUND(COUNTIF(AK$5:AK$44,"Khá")*100/(40-COUNTBLANK($P$5:$P$44)),1)&amp;"%)")</f>
        <v>Khá: 4 (28.6%)</v>
      </c>
      <c r="AC46" s="305"/>
      <c r="AD46" s="305"/>
      <c r="AE46" s="305"/>
      <c r="AF46" s="305"/>
      <c r="AG46" s="305"/>
      <c r="AH46" s="303" t="str">
        <f>IF(40-COUNTBLANK($P$5:$P$44)=0,"TB: 0 (0%)","TB: "&amp;COUNTIF(AK$5:AK$44,"TB")&amp;" ("&amp;ROUND(COUNTIF(AK$5:AK$44,"TB")*100/(40-COUNTBLANK($P$5:$P$44)),1)&amp;"%)")</f>
        <v>TB: 4 (28.6%)</v>
      </c>
      <c r="AI46" s="303"/>
      <c r="AJ46" s="303"/>
      <c r="AK46" s="303"/>
    </row>
    <row r="47" spans="1:37" s="23" customFormat="1" ht="18" customHeight="1">
      <c r="A47" s="24"/>
      <c r="B47" s="65"/>
      <c r="C47" s="65"/>
      <c r="D47" s="304" t="str">
        <f>IF(40-COUNTBLANK($P$5:$P$44)=0,"Yếu: 0 (0%)","Yếu: "&amp;COUNTIF(R$5:R$44,"Yếu")&amp;" ("&amp;ROUND(COUNTIF(R$5:R$44,"Yếu")*100/(40-COUNTBLANK($P$5:$P$44)),1)&amp;"%)")</f>
        <v>Yếu: 1 (7.1%)</v>
      </c>
      <c r="E47" s="304"/>
      <c r="F47" s="304"/>
      <c r="G47" s="304"/>
      <c r="H47" s="304"/>
      <c r="I47" s="304"/>
      <c r="J47" s="304" t="str">
        <f>IF(40-COUNTBLANK($P$5:$P$44)=0,"Kém: 0 (0%)","Kém: "&amp;COUNTIF(R$5:R$44,"Kém")&amp;" ("&amp;ROUND(COUNTIF(R$5:R$44,"Kém")*100/(40-COUNTBLANK($P$5:$P$44)),1)&amp;"%)")</f>
        <v>Kém: 1 (7.1%)</v>
      </c>
      <c r="K47" s="304"/>
      <c r="L47" s="304"/>
      <c r="M47" s="304"/>
      <c r="N47" s="304"/>
      <c r="O47" s="304"/>
      <c r="Q47" s="25"/>
      <c r="S47" s="24"/>
      <c r="T47" s="65"/>
      <c r="U47" s="65"/>
      <c r="V47" s="304" t="str">
        <f>IF(40-COUNTBLANK($P$5:$P$44)=0,"Yếu: 0 (0%)","Yếu: "&amp;COUNTIF(AK$5:AK$44,"Yếu")&amp;" ("&amp;ROUND(COUNTIF(AK$5:AK$44,"Yếu")*100/(40-COUNTBLANK($P$5:$P$44)),1)&amp;"%)")</f>
        <v>Yếu: 0 (0%)</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objects="1" scenarios="1"/>
  <customSheetViews>
    <customSheetView guid="{E68D9D97-1862-4956-AC88-DC3F0C392D77}" showRuler="0">
      <pane xSplit="2" topLeftCell="C1" activePane="topRight" state="frozen"/>
      <selection pane="topRight" activeCell="C1" sqref="C1:C65536"/>
      <pageMargins left="0.39370078740157483" right="0.11811023622047245" top="0.11811023622047245" bottom="0.11811023622047245" header="0.51181102362204722" footer="0.51181102362204722"/>
      <pageSetup paperSize="9" orientation="portrait" verticalDpi="0" r:id="rId1"/>
      <headerFooter alignWithMargins="0"/>
    </customSheetView>
  </customSheetViews>
  <mergeCells count="25">
    <mergeCell ref="A1:C1"/>
    <mergeCell ref="Q1:R1"/>
    <mergeCell ref="S1:U1"/>
    <mergeCell ref="A2:D2"/>
    <mergeCell ref="S2:V2"/>
    <mergeCell ref="A3:R3"/>
    <mergeCell ref="S3:AK3"/>
    <mergeCell ref="B4:C4"/>
    <mergeCell ref="D4:I4"/>
    <mergeCell ref="J4:O4"/>
    <mergeCell ref="T4:U4"/>
    <mergeCell ref="V4:AA4"/>
    <mergeCell ref="AB4:AG4"/>
    <mergeCell ref="A45:C45"/>
    <mergeCell ref="S45:U45"/>
    <mergeCell ref="D46:I46"/>
    <mergeCell ref="J46:O46"/>
    <mergeCell ref="P46:R46"/>
    <mergeCell ref="V46:AA46"/>
    <mergeCell ref="AB46:AG46"/>
    <mergeCell ref="AH46:AK46"/>
    <mergeCell ref="D47:I47"/>
    <mergeCell ref="J47:O47"/>
    <mergeCell ref="V47:AA47"/>
    <mergeCell ref="AB47:AG47"/>
  </mergeCells>
  <phoneticPr fontId="10" type="noConversion"/>
  <conditionalFormatting sqref="D5 V5">
    <cfRule type="cellIs" priority="1" stopIfTrue="1" operator="between">
      <formula>0</formula>
      <formula>10</formula>
    </cfRule>
  </conditionalFormatting>
  <conditionalFormatting sqref="D45 V45">
    <cfRule type="cellIs" dxfId="38" priority="2" stopIfTrue="1" operator="notEqual">
      <formula>""""""</formula>
    </cfRule>
  </conditionalFormatting>
  <conditionalFormatting sqref="A45:C45">
    <cfRule type="cellIs" dxfId="37" priority="3" stopIfTrue="1" operator="equal">
      <formula>"CHÚ Ý: THIẾU CỘT ĐIỂM TẠI X"</formula>
    </cfRule>
  </conditionalFormatting>
  <conditionalFormatting sqref="S45:U45">
    <cfRule type="cellIs" dxfId="36"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sqref="D5:P44">
      <formula1>0</formula1>
      <formula2>10</formula2>
    </dataValidation>
    <dataValidation type="decimal" allowBlank="1" showErrorMessage="1" errorTitle="CHÚ Ý:" error="       Điểm không âm và không quá 10! _x000a_Click Retry để nhập lại, Cancel để bỏ qua." promptTitle="CHÚ Ý" prompt="NHẬP ĐIỂM VÀO NHỮNG Ô NÀY" sqref="V5:AH44">
      <formula1>0</formula1>
      <formula2>10</formula2>
    </dataValidation>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workbookViewId="0">
      <pane xSplit="3" ySplit="4" topLeftCell="O12" activePane="bottomRight" state="frozen"/>
      <selection pane="topRight" activeCell="D1" sqref="D1"/>
      <selection pane="bottomLeft" activeCell="A5" sqref="A5"/>
      <selection pane="bottomRight" activeCell="P18" sqref="P18"/>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"&amp;M_L!C15&amp; " - "&amp;"GVBM: "&amp;M_L!D15</f>
        <v xml:space="preserve">BẢNG ĐIỂM HỌC KỲ I - MÔN GDCD - GVBM: </v>
      </c>
      <c r="B3" s="298"/>
      <c r="C3" s="298"/>
      <c r="D3" s="298"/>
      <c r="E3" s="298"/>
      <c r="F3" s="298"/>
      <c r="G3" s="298"/>
      <c r="H3" s="298"/>
      <c r="I3" s="298"/>
      <c r="J3" s="298"/>
      <c r="K3" s="298"/>
      <c r="L3" s="298"/>
      <c r="M3" s="298"/>
      <c r="N3" s="298"/>
      <c r="O3" s="298"/>
      <c r="P3" s="298"/>
      <c r="Q3" s="298"/>
      <c r="R3" s="299"/>
      <c r="S3" s="297" t="str">
        <f xml:space="preserve"> "BẢNG ĐIỂM HỌC KỲ II - "&amp;"MÔN "&amp;M_L!C15&amp; " - "&amp;"GVBM: "&amp;M_L!E15</f>
        <v xml:space="preserve">BẢNG ĐIỂM HỌC KỲ II - MÔN GDCD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99</v>
      </c>
      <c r="E4" s="294"/>
      <c r="F4" s="294"/>
      <c r="G4" s="294"/>
      <c r="H4" s="294"/>
      <c r="I4" s="295"/>
      <c r="J4" s="296" t="s">
        <v>98</v>
      </c>
      <c r="K4" s="294"/>
      <c r="L4" s="294"/>
      <c r="M4" s="294"/>
      <c r="N4" s="294"/>
      <c r="O4" s="295"/>
      <c r="P4" s="118" t="s">
        <v>6</v>
      </c>
      <c r="Q4" s="17" t="s">
        <v>28</v>
      </c>
      <c r="R4" s="16" t="s">
        <v>29</v>
      </c>
      <c r="S4" s="109" t="s">
        <v>27</v>
      </c>
      <c r="T4" s="300" t="s">
        <v>22</v>
      </c>
      <c r="U4" s="301"/>
      <c r="V4" s="293" t="s">
        <v>99</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98">
        <v>8</v>
      </c>
      <c r="E5" s="28">
        <v>9</v>
      </c>
      <c r="F5" s="28"/>
      <c r="G5" s="28"/>
      <c r="H5" s="28"/>
      <c r="I5" s="29"/>
      <c r="J5" s="30"/>
      <c r="K5" s="31"/>
      <c r="L5" s="31"/>
      <c r="M5" s="32"/>
      <c r="N5" s="32"/>
      <c r="O5" s="33">
        <v>8.5</v>
      </c>
      <c r="P5" s="34">
        <v>8.4</v>
      </c>
      <c r="Q5" s="35">
        <f>IF(OR(COUNT($P5)=0,C5=""),"",ROUND(AVERAGE(D5:P5,J5:P5,P5),1))</f>
        <v>8.5</v>
      </c>
      <c r="R5" s="68" t="str">
        <f>IF($Q5="","",IF($Q5&gt;=8,"Giỏi",IF($Q5&gt;=6.5,"Khá",IF($Q5&gt;=5,"TB",IF($Q5&gt;=3.5,"Yếu","Kém")))))</f>
        <v>Giỏi</v>
      </c>
      <c r="S5" s="67">
        <v>1</v>
      </c>
      <c r="T5" s="113" t="str">
        <f>IF(B5&lt;&gt;"",B5,"")</f>
        <v>Lê Vũ Hoàng Thiện</v>
      </c>
      <c r="U5" s="26" t="str">
        <f>IF(C5&lt;&gt;"",C5,"")</f>
        <v>Thiện</v>
      </c>
      <c r="V5" s="27"/>
      <c r="W5" s="28"/>
      <c r="X5" s="28"/>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99">
        <v>9</v>
      </c>
      <c r="E6" s="38">
        <v>9</v>
      </c>
      <c r="F6" s="38"/>
      <c r="G6" s="38"/>
      <c r="H6" s="38"/>
      <c r="I6" s="39"/>
      <c r="J6" s="40"/>
      <c r="K6" s="41"/>
      <c r="L6" s="41"/>
      <c r="M6" s="42"/>
      <c r="N6" s="42"/>
      <c r="O6" s="43">
        <v>8.5</v>
      </c>
      <c r="P6" s="44">
        <v>7.8</v>
      </c>
      <c r="Q6" s="45">
        <f t="shared" ref="Q6:Q44" si="0">IF(OR(COUNT($P6)=0,C6=""),"",ROUND(AVERAGE(D6:P6,J6:P6,P6),1))</f>
        <v>8.3000000000000007</v>
      </c>
      <c r="R6" s="70" t="str">
        <f t="shared" ref="R6:R44" si="1">IF($Q6="","",IF($Q6&gt;=8,"Giỏi",IF($Q6&gt;=6.5,"Khá",IF($Q6&gt;=5,"TB",IF($Q6&gt;=3.5,"Yếu","Kém")))))</f>
        <v>Giỏi</v>
      </c>
      <c r="S6" s="69">
        <v>2</v>
      </c>
      <c r="T6" s="114" t="str">
        <f t="shared" ref="T6:U44" si="2">IF(B6&lt;&gt;"",B6,"")</f>
        <v>Nguyễn Thị Kim Quỳnh</v>
      </c>
      <c r="U6" s="36" t="str">
        <f t="shared" si="2"/>
        <v>Quỳnh</v>
      </c>
      <c r="V6" s="252">
        <v>9</v>
      </c>
      <c r="W6" s="253">
        <v>9</v>
      </c>
      <c r="X6" s="253"/>
      <c r="Y6" s="38"/>
      <c r="Z6" s="38"/>
      <c r="AA6" s="39"/>
      <c r="AB6" s="40"/>
      <c r="AC6" s="41"/>
      <c r="AD6" s="41"/>
      <c r="AE6" s="42"/>
      <c r="AF6" s="42"/>
      <c r="AG6" s="43">
        <v>8</v>
      </c>
      <c r="AH6" s="44">
        <v>10</v>
      </c>
      <c r="AI6" s="45">
        <f t="shared" ref="AI6:AI44" si="3">IF(OR(COUNT($AH6)=0,U6=""),"",ROUND(AVERAGE(V6:AH6,AB6:AH6,AH6),1))</f>
        <v>9.1</v>
      </c>
      <c r="AJ6" s="91">
        <f t="shared" ref="AJ6:AJ44" si="4">IF(OR(COUNT(AI6)=0,COUNT(Q6)=0),"",ROUND(AVERAGE(AI6,AI6,Q6),1))</f>
        <v>8.8000000000000007</v>
      </c>
      <c r="AK6" s="70" t="str">
        <f t="shared" ref="AK6:AK44" si="5">IF($AJ6="","",IF($AJ6&gt;=8,"Giỏi",IF($AJ6&gt;=6.5,"Khá",IF($AJ6&gt;=5,"TB",IF($AJ6&gt;=3.5,"Yếu","Kém")))))</f>
        <v>Giỏi</v>
      </c>
    </row>
    <row r="7" spans="1:37" s="23" customFormat="1" ht="17.25" customHeight="1">
      <c r="A7" s="69">
        <v>3</v>
      </c>
      <c r="B7" s="114" t="str">
        <f>IF(DS!B7&lt;&gt;"",DS!B7,"")</f>
        <v>Nguyễn Công Minh</v>
      </c>
      <c r="C7" s="36" t="str">
        <f>IF(DS!C7&lt;&gt;"",DS!C7,"")</f>
        <v>Minh</v>
      </c>
      <c r="D7" s="99">
        <v>9</v>
      </c>
      <c r="E7" s="38">
        <v>8</v>
      </c>
      <c r="F7" s="38"/>
      <c r="G7" s="38"/>
      <c r="H7" s="38"/>
      <c r="I7" s="39"/>
      <c r="J7" s="40"/>
      <c r="K7" s="41"/>
      <c r="L7" s="41"/>
      <c r="M7" s="42"/>
      <c r="N7" s="42"/>
      <c r="O7" s="43">
        <v>9.5</v>
      </c>
      <c r="P7" s="44">
        <v>9.1</v>
      </c>
      <c r="Q7" s="45">
        <f t="shared" si="0"/>
        <v>9</v>
      </c>
      <c r="R7" s="70" t="str">
        <f t="shared" si="1"/>
        <v>Giỏi</v>
      </c>
      <c r="S7" s="69">
        <v>3</v>
      </c>
      <c r="T7" s="114" t="str">
        <f t="shared" si="2"/>
        <v>Nguyễn Công Minh</v>
      </c>
      <c r="U7" s="36" t="str">
        <f t="shared" si="2"/>
        <v>Minh</v>
      </c>
      <c r="V7" s="250">
        <v>9</v>
      </c>
      <c r="W7" s="251">
        <v>9</v>
      </c>
      <c r="X7" s="251"/>
      <c r="Y7" s="38"/>
      <c r="Z7" s="38"/>
      <c r="AA7" s="39"/>
      <c r="AB7" s="40"/>
      <c r="AC7" s="41"/>
      <c r="AD7" s="41"/>
      <c r="AE7" s="42"/>
      <c r="AF7" s="42"/>
      <c r="AG7" s="43">
        <v>8</v>
      </c>
      <c r="AH7" s="44">
        <v>10</v>
      </c>
      <c r="AI7" s="45">
        <f t="shared" si="3"/>
        <v>9.1</v>
      </c>
      <c r="AJ7" s="91">
        <f t="shared" si="4"/>
        <v>9.1</v>
      </c>
      <c r="AK7" s="70" t="str">
        <f t="shared" si="5"/>
        <v>Giỏi</v>
      </c>
    </row>
    <row r="8" spans="1:37" s="23" customFormat="1" ht="17.25" customHeight="1">
      <c r="A8" s="69">
        <v>4</v>
      </c>
      <c r="B8" s="114" t="str">
        <f>IF(DS!B8&lt;&gt;"",DS!B8,"")</f>
        <v>Nguyễn Minh Triết</v>
      </c>
      <c r="C8" s="36" t="str">
        <f>IF(DS!C8&lt;&gt;"",DS!C8,"")</f>
        <v>Triết</v>
      </c>
      <c r="D8" s="99">
        <v>9</v>
      </c>
      <c r="E8" s="38">
        <v>9</v>
      </c>
      <c r="F8" s="38"/>
      <c r="G8" s="38"/>
      <c r="H8" s="38"/>
      <c r="I8" s="39"/>
      <c r="J8" s="40"/>
      <c r="K8" s="41"/>
      <c r="L8" s="41"/>
      <c r="M8" s="42"/>
      <c r="N8" s="42"/>
      <c r="O8" s="43">
        <v>8</v>
      </c>
      <c r="P8" s="44">
        <v>8.1</v>
      </c>
      <c r="Q8" s="45">
        <f t="shared" si="0"/>
        <v>8.3000000000000007</v>
      </c>
      <c r="R8" s="70" t="str">
        <f t="shared" si="1"/>
        <v>Giỏi</v>
      </c>
      <c r="S8" s="69">
        <v>4</v>
      </c>
      <c r="T8" s="114" t="str">
        <f t="shared" si="2"/>
        <v>Nguyễn Minh Triết</v>
      </c>
      <c r="U8" s="36" t="str">
        <f t="shared" si="2"/>
        <v>Triết</v>
      </c>
      <c r="V8" s="37">
        <v>8</v>
      </c>
      <c r="W8" s="38">
        <v>8</v>
      </c>
      <c r="X8" s="38"/>
      <c r="Y8" s="38"/>
      <c r="Z8" s="38"/>
      <c r="AA8" s="39"/>
      <c r="AB8" s="40"/>
      <c r="AC8" s="41"/>
      <c r="AD8" s="41"/>
      <c r="AE8" s="42"/>
      <c r="AF8" s="42"/>
      <c r="AG8" s="43">
        <v>7.5</v>
      </c>
      <c r="AH8" s="44">
        <v>10</v>
      </c>
      <c r="AI8" s="45">
        <f t="shared" si="3"/>
        <v>8.6999999999999993</v>
      </c>
      <c r="AJ8" s="91">
        <f t="shared" si="4"/>
        <v>8.6</v>
      </c>
      <c r="AK8" s="70" t="str">
        <f t="shared" si="5"/>
        <v>Giỏi</v>
      </c>
    </row>
    <row r="9" spans="1:37" s="23" customFormat="1" ht="17.25" customHeight="1">
      <c r="A9" s="75">
        <v>5</v>
      </c>
      <c r="B9" s="115" t="str">
        <f>IF(DS!B9&lt;&gt;"",DS!B9,"")</f>
        <v>Đào Ngọc Sáng</v>
      </c>
      <c r="C9" s="76" t="str">
        <f>IF(DS!C9&lt;&gt;"",DS!C9,"")</f>
        <v>sáng</v>
      </c>
      <c r="D9" s="100">
        <v>7</v>
      </c>
      <c r="E9" s="78">
        <v>7</v>
      </c>
      <c r="F9" s="78"/>
      <c r="G9" s="78"/>
      <c r="H9" s="78"/>
      <c r="I9" s="79"/>
      <c r="J9" s="80"/>
      <c r="K9" s="81"/>
      <c r="L9" s="81"/>
      <c r="M9" s="82"/>
      <c r="N9" s="82"/>
      <c r="O9" s="83">
        <v>7.5</v>
      </c>
      <c r="P9" s="84">
        <v>7.4</v>
      </c>
      <c r="Q9" s="85">
        <f t="shared" si="0"/>
        <v>7.3</v>
      </c>
      <c r="R9" s="86" t="str">
        <f t="shared" si="1"/>
        <v>Khá</v>
      </c>
      <c r="S9" s="75">
        <v>5</v>
      </c>
      <c r="T9" s="115" t="str">
        <f t="shared" si="2"/>
        <v>Đào Ngọc Sáng</v>
      </c>
      <c r="U9" s="76" t="str">
        <f t="shared" si="2"/>
        <v>sáng</v>
      </c>
      <c r="V9" s="77">
        <v>7</v>
      </c>
      <c r="W9" s="78">
        <v>9</v>
      </c>
      <c r="X9" s="78"/>
      <c r="Y9" s="78"/>
      <c r="Z9" s="78"/>
      <c r="AA9" s="79"/>
      <c r="AB9" s="80"/>
      <c r="AC9" s="81"/>
      <c r="AD9" s="81"/>
      <c r="AE9" s="82"/>
      <c r="AF9" s="82"/>
      <c r="AG9" s="83">
        <v>7</v>
      </c>
      <c r="AH9" s="84">
        <v>8.5</v>
      </c>
      <c r="AI9" s="85">
        <f t="shared" si="3"/>
        <v>7.9</v>
      </c>
      <c r="AJ9" s="92">
        <f t="shared" si="4"/>
        <v>7.7</v>
      </c>
      <c r="AK9" s="86" t="str">
        <f t="shared" si="5"/>
        <v>Khá</v>
      </c>
    </row>
    <row r="10" spans="1:37" s="23" customFormat="1" ht="17.25" customHeight="1">
      <c r="A10" s="73">
        <v>6</v>
      </c>
      <c r="B10" s="116" t="str">
        <f>IF(DS!B10&lt;&gt;"",DS!B10,"")</f>
        <v>Nguyễn Thông Cường</v>
      </c>
      <c r="C10" s="26" t="str">
        <f>IF(DS!C10&lt;&gt;"",DS!C10,"")</f>
        <v>Cường</v>
      </c>
      <c r="D10" s="101">
        <v>8</v>
      </c>
      <c r="E10" s="57">
        <v>9</v>
      </c>
      <c r="F10" s="57"/>
      <c r="G10" s="57"/>
      <c r="H10" s="57"/>
      <c r="I10" s="58"/>
      <c r="J10" s="59"/>
      <c r="K10" s="60"/>
      <c r="L10" s="60"/>
      <c r="M10" s="61"/>
      <c r="N10" s="61"/>
      <c r="O10" s="62">
        <v>7.8</v>
      </c>
      <c r="P10" s="63">
        <v>8.1</v>
      </c>
      <c r="Q10" s="64">
        <f t="shared" si="0"/>
        <v>8.1</v>
      </c>
      <c r="R10" s="74" t="str">
        <f>IF($Q10="","",IF($Q10&gt;=8,"Giỏi",IF($Q10&gt;=6.5,"Khá",IF($Q10&gt;=5,"TB",IF($Q10&gt;=3.5,"Yếu","Kém")))))</f>
        <v>Giỏi</v>
      </c>
      <c r="S10" s="73">
        <v>6</v>
      </c>
      <c r="T10" s="116" t="str">
        <f t="shared" si="2"/>
        <v>Nguyễn Thông Cường</v>
      </c>
      <c r="U10" s="26" t="str">
        <f t="shared" si="2"/>
        <v>Cường</v>
      </c>
      <c r="V10" s="56">
        <v>9</v>
      </c>
      <c r="W10" s="57">
        <v>8</v>
      </c>
      <c r="X10" s="57"/>
      <c r="Y10" s="57"/>
      <c r="Z10" s="57"/>
      <c r="AA10" s="58"/>
      <c r="AB10" s="59"/>
      <c r="AC10" s="60"/>
      <c r="AD10" s="60"/>
      <c r="AE10" s="61"/>
      <c r="AF10" s="61"/>
      <c r="AG10" s="62">
        <v>9</v>
      </c>
      <c r="AH10" s="63">
        <v>8.5</v>
      </c>
      <c r="AI10" s="64">
        <f t="shared" si="3"/>
        <v>8.6</v>
      </c>
      <c r="AJ10" s="93">
        <f t="shared" si="4"/>
        <v>8.4</v>
      </c>
      <c r="AK10" s="74" t="str">
        <f t="shared" si="5"/>
        <v>Giỏi</v>
      </c>
    </row>
    <row r="11" spans="1:37" s="23" customFormat="1" ht="17.25" customHeight="1">
      <c r="A11" s="69">
        <v>7</v>
      </c>
      <c r="B11" s="114" t="str">
        <f>IF(DS!B11&lt;&gt;"",DS!B11,"")</f>
        <v>Phan Vĩnh Phú</v>
      </c>
      <c r="C11" s="36" t="str">
        <f>IF(DS!C11&lt;&gt;"",DS!C11,"")</f>
        <v>Phú</v>
      </c>
      <c r="D11" s="99">
        <v>8</v>
      </c>
      <c r="E11" s="38">
        <v>9</v>
      </c>
      <c r="F11" s="38"/>
      <c r="G11" s="38"/>
      <c r="H11" s="38"/>
      <c r="I11" s="39"/>
      <c r="J11" s="40"/>
      <c r="K11" s="41"/>
      <c r="L11" s="41"/>
      <c r="M11" s="42"/>
      <c r="N11" s="42"/>
      <c r="O11" s="43">
        <v>9.3000000000000007</v>
      </c>
      <c r="P11" s="44">
        <v>7.5</v>
      </c>
      <c r="Q11" s="45">
        <f t="shared" si="0"/>
        <v>8.3000000000000007</v>
      </c>
      <c r="R11" s="70" t="str">
        <f t="shared" si="1"/>
        <v>Giỏi</v>
      </c>
      <c r="S11" s="69">
        <v>7</v>
      </c>
      <c r="T11" s="114" t="str">
        <f t="shared" si="2"/>
        <v>Phan Vĩnh Phú</v>
      </c>
      <c r="U11" s="36" t="str">
        <f t="shared" si="2"/>
        <v>Phú</v>
      </c>
      <c r="V11" s="37">
        <v>9</v>
      </c>
      <c r="W11" s="38">
        <v>8</v>
      </c>
      <c r="X11" s="38"/>
      <c r="Y11" s="38"/>
      <c r="Z11" s="38"/>
      <c r="AA11" s="39"/>
      <c r="AB11" s="40"/>
      <c r="AC11" s="41"/>
      <c r="AD11" s="41"/>
      <c r="AE11" s="42"/>
      <c r="AF11" s="42"/>
      <c r="AG11" s="43">
        <v>8.5</v>
      </c>
      <c r="AH11" s="44">
        <v>9</v>
      </c>
      <c r="AI11" s="45">
        <f t="shared" si="3"/>
        <v>8.6999999999999993</v>
      </c>
      <c r="AJ11" s="91">
        <f t="shared" si="4"/>
        <v>8.6</v>
      </c>
      <c r="AK11" s="70" t="str">
        <f t="shared" si="5"/>
        <v>Giỏi</v>
      </c>
    </row>
    <row r="12" spans="1:37" s="23" customFormat="1" ht="17.25" customHeight="1">
      <c r="A12" s="69">
        <v>8</v>
      </c>
      <c r="B12" s="114" t="str">
        <f>IF(DS!B12&lt;&gt;"",DS!B12,"")</f>
        <v>Dương Thiên Thanh</v>
      </c>
      <c r="C12" s="36" t="str">
        <f>IF(DS!C12&lt;&gt;"",DS!C12,"")</f>
        <v>Thanh</v>
      </c>
      <c r="D12" s="99">
        <v>9</v>
      </c>
      <c r="E12" s="38">
        <v>8</v>
      </c>
      <c r="F12" s="38"/>
      <c r="G12" s="38"/>
      <c r="H12" s="38"/>
      <c r="I12" s="39"/>
      <c r="J12" s="40"/>
      <c r="K12" s="41"/>
      <c r="L12" s="41"/>
      <c r="M12" s="42"/>
      <c r="N12" s="42"/>
      <c r="O12" s="43">
        <v>8</v>
      </c>
      <c r="P12" s="44">
        <v>8.1</v>
      </c>
      <c r="Q12" s="45">
        <f t="shared" si="0"/>
        <v>8.1999999999999993</v>
      </c>
      <c r="R12" s="70" t="str">
        <f t="shared" si="1"/>
        <v>Giỏi</v>
      </c>
      <c r="S12" s="69">
        <v>8</v>
      </c>
      <c r="T12" s="114" t="str">
        <f t="shared" si="2"/>
        <v>Dương Thiên Thanh</v>
      </c>
      <c r="U12" s="36" t="str">
        <f t="shared" si="2"/>
        <v>Thanh</v>
      </c>
      <c r="V12" s="37">
        <v>8</v>
      </c>
      <c r="W12" s="38">
        <v>9</v>
      </c>
      <c r="X12" s="38"/>
      <c r="Y12" s="38"/>
      <c r="Z12" s="38"/>
      <c r="AA12" s="39"/>
      <c r="AB12" s="40"/>
      <c r="AC12" s="41"/>
      <c r="AD12" s="41"/>
      <c r="AE12" s="42"/>
      <c r="AF12" s="42"/>
      <c r="AG12" s="43">
        <v>7</v>
      </c>
      <c r="AH12" s="44">
        <v>9</v>
      </c>
      <c r="AI12" s="45">
        <f t="shared" si="3"/>
        <v>8.3000000000000007</v>
      </c>
      <c r="AJ12" s="91">
        <f t="shared" si="4"/>
        <v>8.3000000000000007</v>
      </c>
      <c r="AK12" s="70" t="str">
        <f t="shared" si="5"/>
        <v>Giỏi</v>
      </c>
    </row>
    <row r="13" spans="1:37" s="23" customFormat="1" ht="17.25" customHeight="1">
      <c r="A13" s="69">
        <v>9</v>
      </c>
      <c r="B13" s="114" t="str">
        <f>IF(DS!B13&lt;&gt;"",DS!B13,"")</f>
        <v>Trần Nguyễn Quốc Thuận</v>
      </c>
      <c r="C13" s="36" t="str">
        <f>IF(DS!C13&lt;&gt;"",DS!C13,"")</f>
        <v>Thuận</v>
      </c>
      <c r="D13" s="99">
        <v>8</v>
      </c>
      <c r="E13" s="38">
        <v>9</v>
      </c>
      <c r="F13" s="38"/>
      <c r="G13" s="38"/>
      <c r="H13" s="38"/>
      <c r="I13" s="39"/>
      <c r="J13" s="40"/>
      <c r="K13" s="41"/>
      <c r="L13" s="41"/>
      <c r="M13" s="42"/>
      <c r="N13" s="42"/>
      <c r="O13" s="43">
        <v>8.5</v>
      </c>
      <c r="P13" s="44">
        <v>7.8</v>
      </c>
      <c r="Q13" s="45">
        <f t="shared" si="0"/>
        <v>8.1999999999999993</v>
      </c>
      <c r="R13" s="70" t="str">
        <f t="shared" si="1"/>
        <v>Giỏi</v>
      </c>
      <c r="S13" s="69">
        <v>9</v>
      </c>
      <c r="T13" s="114" t="str">
        <f t="shared" si="2"/>
        <v>Trần Nguyễn Quốc Thuận</v>
      </c>
      <c r="U13" s="36" t="str">
        <f t="shared" si="2"/>
        <v>Thuận</v>
      </c>
      <c r="V13" s="37">
        <v>9</v>
      </c>
      <c r="W13" s="38">
        <v>9</v>
      </c>
      <c r="X13" s="38"/>
      <c r="Y13" s="38"/>
      <c r="Z13" s="38"/>
      <c r="AA13" s="39"/>
      <c r="AB13" s="40"/>
      <c r="AC13" s="41"/>
      <c r="AD13" s="41"/>
      <c r="AE13" s="42"/>
      <c r="AF13" s="42"/>
      <c r="AG13" s="43">
        <v>7</v>
      </c>
      <c r="AH13" s="44">
        <v>9</v>
      </c>
      <c r="AI13" s="45">
        <f t="shared" si="3"/>
        <v>8.4</v>
      </c>
      <c r="AJ13" s="91">
        <f t="shared" si="4"/>
        <v>8.3000000000000007</v>
      </c>
      <c r="AK13" s="70" t="str">
        <f t="shared" si="5"/>
        <v>Giỏi</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c r="P14" s="84">
        <v>8.8000000000000007</v>
      </c>
      <c r="Q14" s="85">
        <f t="shared" si="0"/>
        <v>8.8000000000000007</v>
      </c>
      <c r="R14" s="86" t="str">
        <f t="shared" si="1"/>
        <v>Giỏi</v>
      </c>
      <c r="S14" s="75">
        <v>10</v>
      </c>
      <c r="T14" s="115" t="str">
        <f t="shared" si="2"/>
        <v>đặng Nhật</v>
      </c>
      <c r="U14" s="76" t="str">
        <f t="shared" si="2"/>
        <v>Huy</v>
      </c>
      <c r="V14" s="77">
        <v>9</v>
      </c>
      <c r="W14" s="78">
        <v>9</v>
      </c>
      <c r="X14" s="78"/>
      <c r="Y14" s="78"/>
      <c r="Z14" s="78"/>
      <c r="AA14" s="79"/>
      <c r="AB14" s="80"/>
      <c r="AC14" s="81"/>
      <c r="AD14" s="81"/>
      <c r="AE14" s="82"/>
      <c r="AF14" s="82"/>
      <c r="AG14" s="83">
        <v>10</v>
      </c>
      <c r="AH14" s="84">
        <v>9</v>
      </c>
      <c r="AI14" s="85">
        <f t="shared" si="3"/>
        <v>9.3000000000000007</v>
      </c>
      <c r="AJ14" s="92">
        <f t="shared" si="4"/>
        <v>9.1</v>
      </c>
      <c r="AK14" s="86" t="str">
        <f t="shared" si="5"/>
        <v>Giỏi</v>
      </c>
    </row>
    <row r="15" spans="1:37" s="23" customFormat="1" ht="17.25" customHeight="1">
      <c r="A15" s="73">
        <v>11</v>
      </c>
      <c r="B15" s="116" t="str">
        <f>IF(DS!B15&lt;&gt;"",DS!B15,"")</f>
        <v>Lê Hồ Ngọc Thắng</v>
      </c>
      <c r="C15" s="26" t="str">
        <f>IF(DS!C15&lt;&gt;"",DS!C15,"")</f>
        <v>Thắng</v>
      </c>
      <c r="D15" s="250">
        <v>8</v>
      </c>
      <c r="E15" s="251">
        <v>8</v>
      </c>
      <c r="F15" s="57"/>
      <c r="G15" s="57"/>
      <c r="H15" s="57"/>
      <c r="I15" s="58"/>
      <c r="J15" s="59"/>
      <c r="K15" s="60"/>
      <c r="L15" s="60"/>
      <c r="M15" s="61"/>
      <c r="N15" s="61"/>
      <c r="O15" s="62">
        <v>8.5</v>
      </c>
      <c r="P15" s="63">
        <v>8</v>
      </c>
      <c r="Q15" s="64">
        <f t="shared" si="0"/>
        <v>8.1</v>
      </c>
      <c r="R15" s="74" t="str">
        <f t="shared" si="1"/>
        <v>Giỏi</v>
      </c>
      <c r="S15" s="73">
        <v>11</v>
      </c>
      <c r="T15" s="116" t="str">
        <f t="shared" si="2"/>
        <v>Lê Hồ Ngọc Thắng</v>
      </c>
      <c r="U15" s="26" t="str">
        <f t="shared" si="2"/>
        <v>Thắng</v>
      </c>
      <c r="V15" s="56"/>
      <c r="W15" s="57"/>
      <c r="X15" s="57"/>
      <c r="Y15" s="57"/>
      <c r="Z15" s="57"/>
      <c r="AA15" s="58"/>
      <c r="AB15" s="59"/>
      <c r="AC15" s="60"/>
      <c r="AD15" s="60"/>
      <c r="AE15" s="61"/>
      <c r="AF15" s="61"/>
      <c r="AG15" s="62"/>
      <c r="AH15" s="63"/>
      <c r="AI15" s="64" t="str">
        <f t="shared" si="3"/>
        <v/>
      </c>
      <c r="AJ15" s="93" t="str">
        <f t="shared" si="4"/>
        <v/>
      </c>
      <c r="AK15" s="74" t="str">
        <f t="shared" si="5"/>
        <v/>
      </c>
    </row>
    <row r="16" spans="1:37" s="23" customFormat="1" ht="17.25" customHeight="1">
      <c r="A16" s="69">
        <v>12</v>
      </c>
      <c r="B16" s="114" t="str">
        <f>IF(DS!B16&lt;&gt;"",DS!B16,"")</f>
        <v>Vũ Phạm Thành Long</v>
      </c>
      <c r="C16" s="36" t="str">
        <f>IF(DS!C16&lt;&gt;"",DS!C16,"")</f>
        <v>Long</v>
      </c>
      <c r="D16" s="252">
        <v>9</v>
      </c>
      <c r="E16" s="253">
        <v>8.5</v>
      </c>
      <c r="F16" s="38"/>
      <c r="G16" s="38"/>
      <c r="H16" s="38"/>
      <c r="I16" s="39"/>
      <c r="J16" s="40"/>
      <c r="K16" s="41"/>
      <c r="L16" s="41"/>
      <c r="M16" s="42"/>
      <c r="N16" s="42"/>
      <c r="O16" s="43">
        <v>9</v>
      </c>
      <c r="P16" s="44">
        <v>8.5</v>
      </c>
      <c r="Q16" s="45">
        <f t="shared" si="0"/>
        <v>8.6999999999999993</v>
      </c>
      <c r="R16" s="70" t="str">
        <f t="shared" si="1"/>
        <v>Giỏi</v>
      </c>
      <c r="S16" s="69">
        <v>12</v>
      </c>
      <c r="T16" s="114" t="str">
        <f t="shared" si="2"/>
        <v>Vũ Phạm Thành Long</v>
      </c>
      <c r="U16" s="36" t="str">
        <f t="shared" si="2"/>
        <v>Long</v>
      </c>
      <c r="V16" s="37"/>
      <c r="W16" s="38"/>
      <c r="X16" s="38"/>
      <c r="Y16" s="38"/>
      <c r="Z16" s="38"/>
      <c r="AA16" s="39"/>
      <c r="AB16" s="40"/>
      <c r="AC16" s="41"/>
      <c r="AD16" s="41"/>
      <c r="AE16" s="42"/>
      <c r="AF16" s="42"/>
      <c r="AG16" s="43"/>
      <c r="AH16" s="44"/>
      <c r="AI16" s="45" t="str">
        <f t="shared" si="3"/>
        <v/>
      </c>
      <c r="AJ16" s="91" t="str">
        <f t="shared" si="4"/>
        <v/>
      </c>
      <c r="AK16" s="70" t="str">
        <f t="shared" si="5"/>
        <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v>5.2</v>
      </c>
      <c r="Q17" s="45">
        <f t="shared" si="0"/>
        <v>5.2</v>
      </c>
      <c r="R17" s="70" t="str">
        <f t="shared" si="1"/>
        <v>TB</v>
      </c>
      <c r="S17" s="69">
        <v>13</v>
      </c>
      <c r="T17" s="114" t="str">
        <f t="shared" si="2"/>
        <v/>
      </c>
      <c r="U17" s="36" t="str">
        <f t="shared" si="2"/>
        <v>Kha</v>
      </c>
      <c r="V17" s="37"/>
      <c r="W17" s="38"/>
      <c r="X17" s="38"/>
      <c r="Y17" s="38"/>
      <c r="Z17" s="38"/>
      <c r="AA17" s="39"/>
      <c r="AB17" s="40"/>
      <c r="AC17" s="41"/>
      <c r="AD17" s="41"/>
      <c r="AE17" s="42"/>
      <c r="AF17" s="42"/>
      <c r="AG17" s="43"/>
      <c r="AH17" s="44"/>
      <c r="AI17" s="45" t="str">
        <f t="shared" si="3"/>
        <v/>
      </c>
      <c r="AJ17" s="91" t="str">
        <f t="shared" si="4"/>
        <v/>
      </c>
      <c r="AK17" s="70" t="str">
        <f t="shared" si="5"/>
        <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c r="P18" s="44">
        <v>7.9</v>
      </c>
      <c r="Q18" s="45">
        <f t="shared" si="0"/>
        <v>7.9</v>
      </c>
      <c r="R18" s="70" t="str">
        <f t="shared" si="1"/>
        <v>Khá</v>
      </c>
      <c r="S18" s="69">
        <v>14</v>
      </c>
      <c r="T18" s="114" t="str">
        <f t="shared" si="2"/>
        <v/>
      </c>
      <c r="U18" s="36" t="str">
        <f t="shared" si="2"/>
        <v>Châu</v>
      </c>
      <c r="V18" s="37"/>
      <c r="W18" s="38"/>
      <c r="X18" s="38"/>
      <c r="Y18" s="38"/>
      <c r="Z18" s="38"/>
      <c r="AA18" s="39"/>
      <c r="AB18" s="40"/>
      <c r="AC18" s="41"/>
      <c r="AD18" s="41"/>
      <c r="AE18" s="42"/>
      <c r="AF18" s="42"/>
      <c r="AG18" s="43"/>
      <c r="AH18" s="44"/>
      <c r="AI18" s="45" t="str">
        <f t="shared" si="3"/>
        <v/>
      </c>
      <c r="AJ18" s="91" t="str">
        <f t="shared" si="4"/>
        <v/>
      </c>
      <c r="AK18" s="70" t="str">
        <f t="shared" si="5"/>
        <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2"/>
        <v/>
      </c>
      <c r="V19" s="77"/>
      <c r="W19" s="78"/>
      <c r="X19" s="78"/>
      <c r="Y19" s="78"/>
      <c r="Z19" s="78"/>
      <c r="AA19" s="79"/>
      <c r="AB19" s="80"/>
      <c r="AC19" s="81"/>
      <c r="AD19" s="81"/>
      <c r="AE19" s="82"/>
      <c r="AF19" s="82"/>
      <c r="AG19" s="83"/>
      <c r="AH19" s="84"/>
      <c r="AI19" s="85" t="str">
        <f t="shared" si="3"/>
        <v/>
      </c>
      <c r="AJ19" s="92" t="str">
        <f t="shared" si="4"/>
        <v/>
      </c>
      <c r="AK19" s="86" t="str">
        <f t="shared" si="5"/>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2"/>
        <v/>
      </c>
      <c r="V20" s="56"/>
      <c r="W20" s="57"/>
      <c r="X20" s="57"/>
      <c r="Y20" s="57"/>
      <c r="Z20" s="57"/>
      <c r="AA20" s="58"/>
      <c r="AB20" s="59"/>
      <c r="AC20" s="60"/>
      <c r="AD20" s="60"/>
      <c r="AE20" s="61"/>
      <c r="AF20" s="61"/>
      <c r="AG20" s="62"/>
      <c r="AH20" s="63"/>
      <c r="AI20" s="64" t="str">
        <f t="shared" si="3"/>
        <v/>
      </c>
      <c r="AJ20" s="93" t="str">
        <f t="shared" si="4"/>
        <v/>
      </c>
      <c r="AK20" s="74" t="str">
        <f t="shared" si="5"/>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2"/>
        <v/>
      </c>
      <c r="V21" s="37"/>
      <c r="W21" s="38"/>
      <c r="X21" s="38"/>
      <c r="Y21" s="38"/>
      <c r="Z21" s="38"/>
      <c r="AA21" s="39"/>
      <c r="AB21" s="40"/>
      <c r="AC21" s="41"/>
      <c r="AD21" s="41"/>
      <c r="AE21" s="42"/>
      <c r="AF21" s="42"/>
      <c r="AG21" s="43"/>
      <c r="AH21" s="44"/>
      <c r="AI21" s="45" t="str">
        <f t="shared" si="3"/>
        <v/>
      </c>
      <c r="AJ21" s="91" t="str">
        <f t="shared" si="4"/>
        <v/>
      </c>
      <c r="AK21" s="70" t="str">
        <f t="shared" si="5"/>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2"/>
        <v/>
      </c>
      <c r="V22" s="37"/>
      <c r="W22" s="38"/>
      <c r="X22" s="38"/>
      <c r="Y22" s="38"/>
      <c r="Z22" s="38"/>
      <c r="AA22" s="39"/>
      <c r="AB22" s="40"/>
      <c r="AC22" s="41"/>
      <c r="AD22" s="41"/>
      <c r="AE22" s="42"/>
      <c r="AF22" s="42"/>
      <c r="AG22" s="43"/>
      <c r="AH22" s="44"/>
      <c r="AI22" s="45" t="str">
        <f t="shared" si="3"/>
        <v/>
      </c>
      <c r="AJ22" s="91" t="str">
        <f t="shared" si="4"/>
        <v/>
      </c>
      <c r="AK22" s="70" t="str">
        <f t="shared" si="5"/>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2"/>
        <v/>
      </c>
      <c r="V23" s="37"/>
      <c r="W23" s="38"/>
      <c r="X23" s="38"/>
      <c r="Y23" s="38"/>
      <c r="Z23" s="38"/>
      <c r="AA23" s="39"/>
      <c r="AB23" s="40"/>
      <c r="AC23" s="41"/>
      <c r="AD23" s="41"/>
      <c r="AE23" s="42"/>
      <c r="AF23" s="42"/>
      <c r="AG23" s="43"/>
      <c r="AH23" s="44"/>
      <c r="AI23" s="45" t="str">
        <f t="shared" si="3"/>
        <v/>
      </c>
      <c r="AJ23" s="91" t="str">
        <f t="shared" si="4"/>
        <v/>
      </c>
      <c r="AK23" s="70" t="str">
        <f t="shared" si="5"/>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2"/>
        <v/>
      </c>
      <c r="V24" s="77"/>
      <c r="W24" s="78"/>
      <c r="X24" s="78"/>
      <c r="Y24" s="78"/>
      <c r="Z24" s="78"/>
      <c r="AA24" s="79"/>
      <c r="AB24" s="80"/>
      <c r="AC24" s="81"/>
      <c r="AD24" s="81"/>
      <c r="AE24" s="82"/>
      <c r="AF24" s="82"/>
      <c r="AG24" s="83"/>
      <c r="AH24" s="84"/>
      <c r="AI24" s="85" t="str">
        <f t="shared" si="3"/>
        <v/>
      </c>
      <c r="AJ24" s="92" t="str">
        <f t="shared" si="4"/>
        <v/>
      </c>
      <c r="AK24" s="86" t="str">
        <f t="shared" si="5"/>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2"/>
        <v/>
      </c>
      <c r="V25" s="56"/>
      <c r="W25" s="57"/>
      <c r="X25" s="57"/>
      <c r="Y25" s="57"/>
      <c r="Z25" s="57"/>
      <c r="AA25" s="58"/>
      <c r="AB25" s="59"/>
      <c r="AC25" s="60"/>
      <c r="AD25" s="60"/>
      <c r="AE25" s="61"/>
      <c r="AF25" s="61"/>
      <c r="AG25" s="62"/>
      <c r="AH25" s="63"/>
      <c r="AI25" s="64" t="str">
        <f t="shared" si="3"/>
        <v/>
      </c>
      <c r="AJ25" s="93" t="str">
        <f t="shared" si="4"/>
        <v/>
      </c>
      <c r="AK25" s="74" t="str">
        <f t="shared" si="5"/>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2"/>
        <v/>
      </c>
      <c r="V26" s="37"/>
      <c r="W26" s="38"/>
      <c r="X26" s="38"/>
      <c r="Y26" s="38"/>
      <c r="Z26" s="38"/>
      <c r="AA26" s="39"/>
      <c r="AB26" s="40"/>
      <c r="AC26" s="41"/>
      <c r="AD26" s="41"/>
      <c r="AE26" s="42"/>
      <c r="AF26" s="42"/>
      <c r="AG26" s="43"/>
      <c r="AH26" s="44"/>
      <c r="AI26" s="45" t="str">
        <f t="shared" si="3"/>
        <v/>
      </c>
      <c r="AJ26" s="91" t="str">
        <f t="shared" si="4"/>
        <v/>
      </c>
      <c r="AK26" s="70" t="str">
        <f t="shared" si="5"/>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2"/>
        <v/>
      </c>
      <c r="V27" s="37"/>
      <c r="W27" s="38"/>
      <c r="X27" s="38"/>
      <c r="Y27" s="38"/>
      <c r="Z27" s="38"/>
      <c r="AA27" s="39"/>
      <c r="AB27" s="40"/>
      <c r="AC27" s="41"/>
      <c r="AD27" s="41"/>
      <c r="AE27" s="42"/>
      <c r="AF27" s="42"/>
      <c r="AG27" s="43"/>
      <c r="AH27" s="44"/>
      <c r="AI27" s="45" t="str">
        <f t="shared" si="3"/>
        <v/>
      </c>
      <c r="AJ27" s="91" t="str">
        <f t="shared" si="4"/>
        <v/>
      </c>
      <c r="AK27" s="70" t="str">
        <f t="shared" si="5"/>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2"/>
        <v/>
      </c>
      <c r="V28" s="37"/>
      <c r="W28" s="38"/>
      <c r="X28" s="38"/>
      <c r="Y28" s="38"/>
      <c r="Z28" s="38"/>
      <c r="AA28" s="39"/>
      <c r="AB28" s="40"/>
      <c r="AC28" s="41"/>
      <c r="AD28" s="41"/>
      <c r="AE28" s="42"/>
      <c r="AF28" s="42"/>
      <c r="AG28" s="43"/>
      <c r="AH28" s="44"/>
      <c r="AI28" s="45" t="str">
        <f t="shared" si="3"/>
        <v/>
      </c>
      <c r="AJ28" s="91" t="str">
        <f t="shared" si="4"/>
        <v/>
      </c>
      <c r="AK28" s="70" t="str">
        <f t="shared" si="5"/>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2"/>
        <v/>
      </c>
      <c r="V29" s="77"/>
      <c r="W29" s="78"/>
      <c r="X29" s="78"/>
      <c r="Y29" s="78"/>
      <c r="Z29" s="78"/>
      <c r="AA29" s="79"/>
      <c r="AB29" s="80"/>
      <c r="AC29" s="81"/>
      <c r="AD29" s="81"/>
      <c r="AE29" s="82"/>
      <c r="AF29" s="82"/>
      <c r="AG29" s="83"/>
      <c r="AH29" s="84"/>
      <c r="AI29" s="85" t="str">
        <f t="shared" si="3"/>
        <v/>
      </c>
      <c r="AJ29" s="92" t="str">
        <f t="shared" si="4"/>
        <v/>
      </c>
      <c r="AK29" s="86" t="str">
        <f t="shared" si="5"/>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2"/>
        <v/>
      </c>
      <c r="V30" s="56"/>
      <c r="W30" s="57"/>
      <c r="X30" s="57"/>
      <c r="Y30" s="57"/>
      <c r="Z30" s="57"/>
      <c r="AA30" s="58"/>
      <c r="AB30" s="59"/>
      <c r="AC30" s="60"/>
      <c r="AD30" s="60"/>
      <c r="AE30" s="61"/>
      <c r="AF30" s="61"/>
      <c r="AG30" s="62"/>
      <c r="AH30" s="63"/>
      <c r="AI30" s="64" t="str">
        <f t="shared" si="3"/>
        <v/>
      </c>
      <c r="AJ30" s="93" t="str">
        <f t="shared" si="4"/>
        <v/>
      </c>
      <c r="AK30" s="74" t="str">
        <f t="shared" si="5"/>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2"/>
        <v/>
      </c>
      <c r="V31" s="37"/>
      <c r="W31" s="38"/>
      <c r="X31" s="38"/>
      <c r="Y31" s="38"/>
      <c r="Z31" s="38"/>
      <c r="AA31" s="39"/>
      <c r="AB31" s="40"/>
      <c r="AC31" s="41"/>
      <c r="AD31" s="41"/>
      <c r="AE31" s="42"/>
      <c r="AF31" s="42"/>
      <c r="AG31" s="43"/>
      <c r="AH31" s="44"/>
      <c r="AI31" s="45" t="str">
        <f t="shared" si="3"/>
        <v/>
      </c>
      <c r="AJ31" s="91" t="str">
        <f t="shared" si="4"/>
        <v/>
      </c>
      <c r="AK31" s="70" t="str">
        <f t="shared" si="5"/>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t="str">
        <f t="shared" si="2"/>
        <v/>
      </c>
      <c r="U32" s="36" t="str">
        <f t="shared" si="2"/>
        <v/>
      </c>
      <c r="V32" s="37"/>
      <c r="W32" s="38"/>
      <c r="X32" s="38"/>
      <c r="Y32" s="38"/>
      <c r="Z32" s="38"/>
      <c r="AA32" s="39"/>
      <c r="AB32" s="40"/>
      <c r="AC32" s="41"/>
      <c r="AD32" s="41"/>
      <c r="AE32" s="42"/>
      <c r="AF32" s="42"/>
      <c r="AG32" s="43"/>
      <c r="AH32" s="44"/>
      <c r="AI32" s="45" t="str">
        <f t="shared" si="3"/>
        <v/>
      </c>
      <c r="AJ32" s="91" t="str">
        <f t="shared" si="4"/>
        <v/>
      </c>
      <c r="AK32" s="70" t="str">
        <f t="shared" si="5"/>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t="str">
        <f t="shared" si="2"/>
        <v/>
      </c>
      <c r="U33" s="36" t="str">
        <f t="shared" si="2"/>
        <v/>
      </c>
      <c r="V33" s="37"/>
      <c r="W33" s="38"/>
      <c r="X33" s="38"/>
      <c r="Y33" s="38"/>
      <c r="Z33" s="38"/>
      <c r="AA33" s="39"/>
      <c r="AB33" s="40"/>
      <c r="AC33" s="41"/>
      <c r="AD33" s="41"/>
      <c r="AE33" s="42"/>
      <c r="AF33" s="42"/>
      <c r="AG33" s="43"/>
      <c r="AH33" s="44"/>
      <c r="AI33" s="45" t="str">
        <f t="shared" si="3"/>
        <v/>
      </c>
      <c r="AJ33" s="91" t="str">
        <f t="shared" si="4"/>
        <v/>
      </c>
      <c r="AK33" s="70" t="str">
        <f t="shared" si="5"/>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2"/>
        <v/>
      </c>
      <c r="V34" s="77"/>
      <c r="W34" s="78"/>
      <c r="X34" s="78"/>
      <c r="Y34" s="78"/>
      <c r="Z34" s="78"/>
      <c r="AA34" s="79"/>
      <c r="AB34" s="80"/>
      <c r="AC34" s="81"/>
      <c r="AD34" s="81"/>
      <c r="AE34" s="82"/>
      <c r="AF34" s="82"/>
      <c r="AG34" s="83"/>
      <c r="AH34" s="84"/>
      <c r="AI34" s="85" t="str">
        <f t="shared" si="3"/>
        <v/>
      </c>
      <c r="AJ34" s="92" t="str">
        <f t="shared" si="4"/>
        <v/>
      </c>
      <c r="AK34" s="86" t="str">
        <f t="shared" si="5"/>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2"/>
        <v/>
      </c>
      <c r="V35" s="56"/>
      <c r="W35" s="57"/>
      <c r="X35" s="57"/>
      <c r="Y35" s="57"/>
      <c r="Z35" s="57"/>
      <c r="AA35" s="58"/>
      <c r="AB35" s="59"/>
      <c r="AC35" s="60"/>
      <c r="AD35" s="60"/>
      <c r="AE35" s="61"/>
      <c r="AF35" s="61"/>
      <c r="AG35" s="62"/>
      <c r="AH35" s="63"/>
      <c r="AI35" s="64" t="str">
        <f t="shared" si="3"/>
        <v/>
      </c>
      <c r="AJ35" s="93" t="str">
        <f t="shared" si="4"/>
        <v/>
      </c>
      <c r="AK35" s="74" t="str">
        <f t="shared" si="5"/>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2"/>
        <v/>
      </c>
      <c r="V36" s="37"/>
      <c r="W36" s="38"/>
      <c r="X36" s="38"/>
      <c r="Y36" s="38"/>
      <c r="Z36" s="38"/>
      <c r="AA36" s="39"/>
      <c r="AB36" s="40"/>
      <c r="AC36" s="41"/>
      <c r="AD36" s="41"/>
      <c r="AE36" s="42"/>
      <c r="AF36" s="42"/>
      <c r="AG36" s="43"/>
      <c r="AH36" s="44"/>
      <c r="AI36" s="45" t="str">
        <f t="shared" si="3"/>
        <v/>
      </c>
      <c r="AJ36" s="91" t="str">
        <f t="shared" si="4"/>
        <v/>
      </c>
      <c r="AK36" s="70" t="str">
        <f t="shared" si="5"/>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2"/>
        <v/>
      </c>
      <c r="V37" s="37"/>
      <c r="W37" s="38"/>
      <c r="X37" s="38"/>
      <c r="Y37" s="38"/>
      <c r="Z37" s="38"/>
      <c r="AA37" s="39"/>
      <c r="AB37" s="40"/>
      <c r="AC37" s="41"/>
      <c r="AD37" s="41"/>
      <c r="AE37" s="42"/>
      <c r="AF37" s="42"/>
      <c r="AG37" s="43"/>
      <c r="AH37" s="44"/>
      <c r="AI37" s="45" t="str">
        <f t="shared" si="3"/>
        <v/>
      </c>
      <c r="AJ37" s="91" t="str">
        <f t="shared" si="4"/>
        <v/>
      </c>
      <c r="AK37" s="70" t="str">
        <f t="shared" si="5"/>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2"/>
        <v/>
      </c>
      <c r="V38" s="37"/>
      <c r="W38" s="38"/>
      <c r="X38" s="38"/>
      <c r="Y38" s="38"/>
      <c r="Z38" s="38"/>
      <c r="AA38" s="39"/>
      <c r="AB38" s="40"/>
      <c r="AC38" s="41"/>
      <c r="AD38" s="41"/>
      <c r="AE38" s="42"/>
      <c r="AF38" s="42"/>
      <c r="AG38" s="43"/>
      <c r="AH38" s="44"/>
      <c r="AI38" s="45" t="str">
        <f t="shared" si="3"/>
        <v/>
      </c>
      <c r="AJ38" s="91" t="str">
        <f t="shared" si="4"/>
        <v/>
      </c>
      <c r="AK38" s="70" t="str">
        <f t="shared" si="5"/>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2"/>
        <v/>
      </c>
      <c r="V39" s="77"/>
      <c r="W39" s="78"/>
      <c r="X39" s="78"/>
      <c r="Y39" s="78"/>
      <c r="Z39" s="78"/>
      <c r="AA39" s="79"/>
      <c r="AB39" s="80"/>
      <c r="AC39" s="81"/>
      <c r="AD39" s="81"/>
      <c r="AE39" s="82"/>
      <c r="AF39" s="82"/>
      <c r="AG39" s="83"/>
      <c r="AH39" s="84"/>
      <c r="AI39" s="85" t="str">
        <f t="shared" si="3"/>
        <v/>
      </c>
      <c r="AJ39" s="92" t="str">
        <f t="shared" si="4"/>
        <v/>
      </c>
      <c r="AK39" s="86" t="str">
        <f t="shared" si="5"/>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2"/>
        <v/>
      </c>
      <c r="V40" s="56"/>
      <c r="W40" s="57"/>
      <c r="X40" s="57"/>
      <c r="Y40" s="57"/>
      <c r="Z40" s="57"/>
      <c r="AA40" s="58"/>
      <c r="AB40" s="59"/>
      <c r="AC40" s="60"/>
      <c r="AD40" s="60"/>
      <c r="AE40" s="61"/>
      <c r="AF40" s="61"/>
      <c r="AG40" s="62"/>
      <c r="AH40" s="63"/>
      <c r="AI40" s="64" t="str">
        <f t="shared" si="3"/>
        <v/>
      </c>
      <c r="AJ40" s="93" t="str">
        <f t="shared" si="4"/>
        <v/>
      </c>
      <c r="AK40" s="74" t="str">
        <f t="shared" si="5"/>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2"/>
        <v/>
      </c>
      <c r="V41" s="37"/>
      <c r="W41" s="38"/>
      <c r="X41" s="38"/>
      <c r="Y41" s="38"/>
      <c r="Z41" s="38"/>
      <c r="AA41" s="39"/>
      <c r="AB41" s="40"/>
      <c r="AC41" s="41"/>
      <c r="AD41" s="41"/>
      <c r="AE41" s="42"/>
      <c r="AF41" s="42"/>
      <c r="AG41" s="43"/>
      <c r="AH41" s="44"/>
      <c r="AI41" s="45" t="str">
        <f t="shared" si="3"/>
        <v/>
      </c>
      <c r="AJ41" s="91" t="str">
        <f t="shared" si="4"/>
        <v/>
      </c>
      <c r="AK41" s="70" t="str">
        <f t="shared" si="5"/>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2"/>
        <v/>
      </c>
      <c r="V42" s="37"/>
      <c r="W42" s="38"/>
      <c r="X42" s="38"/>
      <c r="Y42" s="38"/>
      <c r="Z42" s="38"/>
      <c r="AA42" s="39"/>
      <c r="AB42" s="40"/>
      <c r="AC42" s="41"/>
      <c r="AD42" s="41"/>
      <c r="AE42" s="42"/>
      <c r="AF42" s="42"/>
      <c r="AG42" s="43"/>
      <c r="AH42" s="44"/>
      <c r="AI42" s="45" t="str">
        <f t="shared" si="3"/>
        <v/>
      </c>
      <c r="AJ42" s="91" t="str">
        <f t="shared" si="4"/>
        <v/>
      </c>
      <c r="AK42" s="70" t="str">
        <f t="shared" si="5"/>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2"/>
        <v/>
      </c>
      <c r="V43" s="37"/>
      <c r="W43" s="38"/>
      <c r="X43" s="38"/>
      <c r="Y43" s="38"/>
      <c r="Z43" s="38"/>
      <c r="AA43" s="39"/>
      <c r="AB43" s="40"/>
      <c r="AC43" s="41"/>
      <c r="AD43" s="41"/>
      <c r="AE43" s="42"/>
      <c r="AF43" s="42"/>
      <c r="AG43" s="43"/>
      <c r="AH43" s="44"/>
      <c r="AI43" s="45" t="str">
        <f t="shared" si="3"/>
        <v/>
      </c>
      <c r="AJ43" s="91" t="str">
        <f t="shared" si="4"/>
        <v/>
      </c>
      <c r="AK43" s="70" t="str">
        <f t="shared" si="5"/>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2"/>
        <v/>
      </c>
      <c r="V44" s="47"/>
      <c r="W44" s="48"/>
      <c r="X44" s="48"/>
      <c r="Y44" s="48"/>
      <c r="Z44" s="48"/>
      <c r="AA44" s="49"/>
      <c r="AB44" s="50"/>
      <c r="AC44" s="51"/>
      <c r="AD44" s="51"/>
      <c r="AE44" s="52"/>
      <c r="AF44" s="52"/>
      <c r="AG44" s="53"/>
      <c r="AH44" s="54"/>
      <c r="AI44" s="55" t="str">
        <f t="shared" si="3"/>
        <v/>
      </c>
      <c r="AJ44" s="94" t="str">
        <f t="shared" si="4"/>
        <v/>
      </c>
      <c r="AK44" s="72" t="str">
        <f t="shared" si="5"/>
        <v/>
      </c>
    </row>
    <row r="45" spans="1:37" s="23" customFormat="1" ht="18.75" customHeight="1">
      <c r="A45" s="302" t="str">
        <f>IF(COUNTBLANK($D$45:$P$45)&lt;13,"CHÚ Ý: THIẾU CỘT ĐIỂM TẠI X","")</f>
        <v>CHÚ Ý: THIẾU CỘT ĐIỂM TẠI X</v>
      </c>
      <c r="B45" s="302"/>
      <c r="C45" s="302"/>
      <c r="D45" s="66"/>
      <c r="E45" s="66" t="str">
        <f t="shared" ref="E45:P45" si="6">IF(COUNT(E5:E44)=0,"",IF(COUNTBLANK(E5:E44)&gt;COUNTBLANK($Q$5:$Q$44),"X",""))</f>
        <v>X</v>
      </c>
      <c r="F45" s="66" t="str">
        <f t="shared" si="6"/>
        <v/>
      </c>
      <c r="G45" s="66" t="str">
        <f t="shared" si="6"/>
        <v/>
      </c>
      <c r="H45" s="66" t="str">
        <f t="shared" si="6"/>
        <v/>
      </c>
      <c r="I45" s="66" t="str">
        <f t="shared" si="6"/>
        <v/>
      </c>
      <c r="J45" s="66" t="str">
        <f t="shared" si="6"/>
        <v/>
      </c>
      <c r="K45" s="66" t="str">
        <f t="shared" si="6"/>
        <v/>
      </c>
      <c r="L45" s="66" t="str">
        <f t="shared" si="6"/>
        <v/>
      </c>
      <c r="M45" s="66" t="str">
        <f t="shared" si="6"/>
        <v/>
      </c>
      <c r="N45" s="66" t="str">
        <f t="shared" si="6"/>
        <v/>
      </c>
      <c r="O45" s="66" t="str">
        <f t="shared" si="6"/>
        <v>X</v>
      </c>
      <c r="P45" s="66" t="str">
        <f t="shared" si="6"/>
        <v/>
      </c>
      <c r="Q45" s="66"/>
      <c r="R45" s="66"/>
      <c r="S45" s="291" t="str">
        <f>IF(COUNTBLANK(V45:AH45)&lt;13,"THIẾU ĐIỂM TẠI CỘT X","")</f>
        <v/>
      </c>
      <c r="T45" s="291"/>
      <c r="U45" s="291"/>
      <c r="V45" s="66"/>
      <c r="W45" s="66" t="str">
        <f t="shared" ref="W45:AH45" si="7">IF(COUNT(W5:W44)=0,"",IF(COUNTBLANK(W5:W44)&gt;COUNTBLANK($AI$5:$AI$44),"X",""))</f>
        <v/>
      </c>
      <c r="X45" s="66" t="str">
        <f t="shared" si="7"/>
        <v/>
      </c>
      <c r="Y45" s="66" t="str">
        <f t="shared" si="7"/>
        <v/>
      </c>
      <c r="Z45" s="66" t="str">
        <f t="shared" si="7"/>
        <v/>
      </c>
      <c r="AA45" s="66" t="str">
        <f t="shared" si="7"/>
        <v/>
      </c>
      <c r="AB45" s="66" t="str">
        <f t="shared" si="7"/>
        <v/>
      </c>
      <c r="AC45" s="66" t="str">
        <f t="shared" si="7"/>
        <v/>
      </c>
      <c r="AD45" s="66" t="str">
        <f t="shared" si="7"/>
        <v/>
      </c>
      <c r="AE45" s="66" t="str">
        <f t="shared" si="7"/>
        <v/>
      </c>
      <c r="AF45" s="66" t="str">
        <f t="shared" si="7"/>
        <v/>
      </c>
      <c r="AG45" s="66" t="str">
        <f t="shared" si="7"/>
        <v/>
      </c>
      <c r="AH45" s="66" t="str">
        <f t="shared" si="7"/>
        <v/>
      </c>
      <c r="AI45" s="66"/>
      <c r="AJ45" s="66"/>
      <c r="AK45" s="97"/>
    </row>
    <row r="46" spans="1:37" s="23" customFormat="1" ht="18" customHeight="1">
      <c r="A46" s="24"/>
      <c r="B46" s="88" t="str">
        <f>"Tổng số được tổng kết:   "&amp;40-COUNTBLANK($P$5:$P$44)</f>
        <v>Tổng số được tổng kết:   14</v>
      </c>
      <c r="C46" s="87"/>
      <c r="D46" s="303" t="str">
        <f>IF(40-COUNTBLANK($P$5:$P$44)=0,"Giỏi: 0 (0%)","Giỏi: "&amp;COUNTIF(R$5:R$44,"Giỏi")&amp;" ("&amp;ROUND(COUNTIF(R$5:R$44,"Giỏi")*100/(40-COUNTBLANK($P$5:$P$44)),1)&amp;"%)")</f>
        <v>Giỏi: 11 (78.6%)</v>
      </c>
      <c r="E46" s="303"/>
      <c r="F46" s="303"/>
      <c r="G46" s="303"/>
      <c r="H46" s="303"/>
      <c r="I46" s="303"/>
      <c r="J46" s="305" t="str">
        <f>IF(40-COUNTBLANK($P$5:$P$44)=0,"Khá: 0 (0%)","Khá: "&amp;COUNTIF(R$5:R$44,"Khá")&amp;" ("&amp;ROUND(COUNTIF(R$5:R$44,"Khá")*100/(40-COUNTBLANK($P$5:$P$44)),1)&amp;"%)")</f>
        <v>Khá: 2 (14.3%)</v>
      </c>
      <c r="K46" s="305"/>
      <c r="L46" s="305"/>
      <c r="M46" s="305"/>
      <c r="N46" s="305"/>
      <c r="O46" s="305"/>
      <c r="P46" s="303" t="str">
        <f>IF(40-COUNTBLANK($P$5:$P$44)=0,"TB: 0 (0%)","TB: "&amp;COUNTIF(R$5:R$44,"TB")&amp;" ("&amp;ROUND(COUNTIF(R$5:R$44,"TB")*100/(40-COUNTBLANK($P$5:$P$44)),1)&amp;"%)")</f>
        <v>TB: 1 (7.1%)</v>
      </c>
      <c r="Q46" s="303"/>
      <c r="R46" s="303"/>
      <c r="S46" s="88" t="str">
        <f>"  Tổng số được tổng kết:  "&amp;40-COUNTBLANK($P$5:$P$44)</f>
        <v xml:space="preserve">  Tổng số được tổng kết:  14</v>
      </c>
      <c r="U46" s="87"/>
      <c r="V46" s="303" t="str">
        <f>IF(40-COUNTBLANK($P$5:$P$44)=0,"Giỏi: 0 (0%)","Giỏi: "&amp;COUNTIF(AK$5:AK$44,"Giỏi")&amp;" ("&amp;ROUND(COUNTIF(AK$5:AK$44,"Giỏi")*100/(40-COUNTBLANK($P$5:$P$44)),1)&amp;"%)")</f>
        <v>Giỏi: 8 (57.1%)</v>
      </c>
      <c r="W46" s="303"/>
      <c r="X46" s="303"/>
      <c r="Y46" s="303"/>
      <c r="Z46" s="303"/>
      <c r="AA46" s="303"/>
      <c r="AB46" s="305" t="str">
        <f>IF(40-COUNTBLANK($P$5:$P$44)=0,"Khá: 0 (0%)","Khá: "&amp;COUNTIF(AK$5:AK$44,"Khá")&amp;" ("&amp;ROUND(COUNTIF(AK$5:AK$44,"Khá")*100/(40-COUNTBLANK($P$5:$P$44)),1)&amp;"%)")</f>
        <v>Khá: 1 (7.1%)</v>
      </c>
      <c r="AC46" s="305"/>
      <c r="AD46" s="305"/>
      <c r="AE46" s="305"/>
      <c r="AF46" s="305"/>
      <c r="AG46" s="305"/>
      <c r="AH46" s="303" t="str">
        <f>IF(40-COUNTBLANK($P$5:$P$44)=0,"TB: 0 (0%)","TB: "&amp;COUNTIF(AK$5:AK$44,"TB")&amp;" ("&amp;ROUND(COUNTIF(AK$5:AK$44,"TB")*100/(40-COUNTBLANK($P$5:$P$44)),1)&amp;"%)")</f>
        <v>TB: 0 (0%)</v>
      </c>
      <c r="AI46" s="303"/>
      <c r="AJ46" s="303"/>
      <c r="AK46" s="303"/>
    </row>
    <row r="47" spans="1:37" s="23" customFormat="1" ht="18" customHeight="1">
      <c r="A47" s="24"/>
      <c r="B47" s="65"/>
      <c r="C47" s="65"/>
      <c r="D47" s="304" t="str">
        <f>IF(40-COUNTBLANK($P$5:$P$44)=0,"Yếu: 0 (0%)","Yếu: "&amp;COUNTIF(R$5:R$44,"Yếu")&amp;" ("&amp;ROUND(COUNTIF(R$5:R$44,"Yếu")*100/(40-COUNTBLANK($P$5:$P$44)),1)&amp;"%)")</f>
        <v>Yếu: 0 (0%)</v>
      </c>
      <c r="E47" s="304"/>
      <c r="F47" s="304"/>
      <c r="G47" s="304"/>
      <c r="H47" s="304"/>
      <c r="I47" s="304"/>
      <c r="J47" s="304" t="str">
        <f>IF(40-COUNTBLANK($P$5:$P$44)=0,"Kém: 0 (0%)","Kém: "&amp;COUNTIF(R$5:R$44,"Kém")&amp;" ("&amp;ROUND(COUNTIF(R$5:R$44,"Kém")*100/(40-COUNTBLANK($P$5:$P$44)),1)&amp;"%)")</f>
        <v>Kém: 0 (0%)</v>
      </c>
      <c r="K47" s="304"/>
      <c r="L47" s="304"/>
      <c r="M47" s="304"/>
      <c r="N47" s="304"/>
      <c r="O47" s="304"/>
      <c r="Q47" s="25"/>
      <c r="S47" s="24"/>
      <c r="T47" s="65"/>
      <c r="U47" s="65"/>
      <c r="V47" s="304" t="str">
        <f>IF(40-COUNTBLANK($P$5:$P$44)=0,"Yếu: 0 (0%)","Yếu: "&amp;COUNTIF(AK$5:AK$44,"Yếu")&amp;" ("&amp;ROUND(COUNTIF(AK$5:AK$44,"Yếu")*100/(40-COUNTBLANK($P$5:$P$44)),1)&amp;"%)")</f>
        <v>Yếu: 0 (0%)</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objects="1" scenarios="1"/>
  <customSheetViews>
    <customSheetView guid="{E68D9D97-1862-4956-AC88-DC3F0C392D77}" showRuler="0">
      <pane xSplit="2" topLeftCell="C1" activePane="topRight" state="frozen"/>
      <selection pane="topRight" activeCell="C1" sqref="C1:C65536"/>
      <pageMargins left="0.39370078740157483" right="9.8425196850393706E-2" top="9.8425196850393706E-2" bottom="9.8425196850393706E-2" header="0.51181102362204722" footer="0.51181102362204722"/>
      <pageSetup paperSize="9" orientation="portrait" verticalDpi="0" r:id="rId1"/>
      <headerFooter alignWithMargins="0"/>
    </customSheetView>
  </customSheetViews>
  <mergeCells count="25">
    <mergeCell ref="A1:C1"/>
    <mergeCell ref="Q1:R1"/>
    <mergeCell ref="S1:U1"/>
    <mergeCell ref="A2:D2"/>
    <mergeCell ref="S2:V2"/>
    <mergeCell ref="A3:R3"/>
    <mergeCell ref="S3:AK3"/>
    <mergeCell ref="B4:C4"/>
    <mergeCell ref="D4:I4"/>
    <mergeCell ref="J4:O4"/>
    <mergeCell ref="T4:U4"/>
    <mergeCell ref="V4:AA4"/>
    <mergeCell ref="AB4:AG4"/>
    <mergeCell ref="A45:C45"/>
    <mergeCell ref="S45:U45"/>
    <mergeCell ref="D46:I46"/>
    <mergeCell ref="J46:O46"/>
    <mergeCell ref="P46:R46"/>
    <mergeCell ref="V46:AA46"/>
    <mergeCell ref="AB46:AG46"/>
    <mergeCell ref="AH46:AK46"/>
    <mergeCell ref="D47:I47"/>
    <mergeCell ref="J47:O47"/>
    <mergeCell ref="V47:AA47"/>
    <mergeCell ref="AB47:AG47"/>
  </mergeCells>
  <phoneticPr fontId="10" type="noConversion"/>
  <conditionalFormatting sqref="D5 V5">
    <cfRule type="cellIs" priority="1" stopIfTrue="1" operator="between">
      <formula>0</formula>
      <formula>10</formula>
    </cfRule>
  </conditionalFormatting>
  <conditionalFormatting sqref="D45 V45">
    <cfRule type="cellIs" dxfId="35" priority="2" stopIfTrue="1" operator="notEqual">
      <formula>""""""</formula>
    </cfRule>
  </conditionalFormatting>
  <conditionalFormatting sqref="A45:C45">
    <cfRule type="cellIs" dxfId="34" priority="3" stopIfTrue="1" operator="equal">
      <formula>"CHÚ Ý: THIẾU CỘT ĐIỂM TẠI X"</formula>
    </cfRule>
  </conditionalFormatting>
  <conditionalFormatting sqref="S45:U45">
    <cfRule type="cellIs" dxfId="33"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promptTitle="CHÚ Ý" prompt="NHẬP ĐIỂM VÀO NHỮNG Ô NÀY" sqref="V5:AH44">
      <formula1>0</formula1>
      <formula2>10</formula2>
    </dataValidation>
    <dataValidation type="decimal" allowBlank="1" showErrorMessage="1" errorTitle="CHÚ Ý:" error="      Điểm không âm và không quá 10! _x000a_Click Retry để nhập lại, Cancel để bỏ qua." sqref="D5:P44">
      <formula1>0</formula1>
      <formula2>10</formula2>
    </dataValidation>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zoomScale="120" workbookViewId="0">
      <pane xSplit="3" ySplit="4" topLeftCell="O11" activePane="bottomRight" state="frozen"/>
      <selection pane="topRight" activeCell="D1" sqref="D1"/>
      <selection pane="bottomLeft" activeCell="A5" sqref="A5"/>
      <selection pane="bottomRight" activeCell="AG15" sqref="AG15:AH18"/>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"&amp;M_L!C16&amp; " - "&amp;"GVBM: "&amp;M_L!D16</f>
        <v xml:space="preserve">BẢNG ĐIỂM HỌC KỲ I - MÔN C.NGHỆ - GVBM: </v>
      </c>
      <c r="B3" s="298"/>
      <c r="C3" s="298"/>
      <c r="D3" s="298"/>
      <c r="E3" s="298"/>
      <c r="F3" s="298"/>
      <c r="G3" s="298"/>
      <c r="H3" s="298"/>
      <c r="I3" s="298"/>
      <c r="J3" s="298"/>
      <c r="K3" s="298"/>
      <c r="L3" s="298"/>
      <c r="M3" s="298"/>
      <c r="N3" s="298"/>
      <c r="O3" s="298"/>
      <c r="P3" s="298"/>
      <c r="Q3" s="298"/>
      <c r="R3" s="299"/>
      <c r="S3" s="297" t="str">
        <f xml:space="preserve"> "BẢNG ĐIỂM HỌC KỲ II - "&amp;"MÔN "&amp;M_L!C16&amp; " - "&amp;"GVBM: "&amp;M_L!E16</f>
        <v xml:space="preserve">BẢNG ĐIỂM HỌC KỲ II - MÔN C.NGHỆ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99</v>
      </c>
      <c r="E4" s="294"/>
      <c r="F4" s="294"/>
      <c r="G4" s="294"/>
      <c r="H4" s="294"/>
      <c r="I4" s="295"/>
      <c r="J4" s="296" t="s">
        <v>98</v>
      </c>
      <c r="K4" s="294"/>
      <c r="L4" s="294"/>
      <c r="M4" s="294"/>
      <c r="N4" s="294"/>
      <c r="O4" s="295"/>
      <c r="P4" s="118" t="s">
        <v>6</v>
      </c>
      <c r="Q4" s="17" t="s">
        <v>28</v>
      </c>
      <c r="R4" s="16" t="s">
        <v>29</v>
      </c>
      <c r="S4" s="109" t="s">
        <v>27</v>
      </c>
      <c r="T4" s="300" t="s">
        <v>22</v>
      </c>
      <c r="U4" s="301"/>
      <c r="V4" s="293" t="s">
        <v>99</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98">
        <v>8</v>
      </c>
      <c r="E5" s="28">
        <v>8</v>
      </c>
      <c r="F5" s="28"/>
      <c r="G5" s="28"/>
      <c r="H5" s="28"/>
      <c r="I5" s="29"/>
      <c r="J5" s="30"/>
      <c r="K5" s="31"/>
      <c r="L5" s="31"/>
      <c r="M5" s="32"/>
      <c r="N5" s="32"/>
      <c r="O5" s="33">
        <v>7.5</v>
      </c>
      <c r="P5" s="34">
        <v>7</v>
      </c>
      <c r="Q5" s="35">
        <f>IF(OR(COUNT($P5)=0,C5=""),"",ROUND(AVERAGE(D5:P5,J5:P5,P5),1))</f>
        <v>7.4</v>
      </c>
      <c r="R5" s="68" t="str">
        <f>IF($Q5="","",IF($Q5&gt;=8,"Giỏi",IF($Q5&gt;=6.5,"Khá",IF($Q5&gt;=5,"TB",IF($Q5&gt;=3.5,"Yếu","Kém")))))</f>
        <v>Khá</v>
      </c>
      <c r="S5" s="67">
        <v>1</v>
      </c>
      <c r="T5" s="113" t="str">
        <f>IF(B5&lt;&gt;"",B5,"")</f>
        <v>Lê Vũ Hoàng Thiện</v>
      </c>
      <c r="U5" s="26" t="str">
        <f>IF(C5&lt;&gt;"",C5,"")</f>
        <v>Thiện</v>
      </c>
      <c r="V5" s="27"/>
      <c r="W5" s="28"/>
      <c r="X5" s="28"/>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99">
        <v>9</v>
      </c>
      <c r="E6" s="38">
        <v>8</v>
      </c>
      <c r="F6" s="38"/>
      <c r="G6" s="38"/>
      <c r="H6" s="38"/>
      <c r="I6" s="39"/>
      <c r="J6" s="40"/>
      <c r="K6" s="41"/>
      <c r="L6" s="41"/>
      <c r="M6" s="42"/>
      <c r="N6" s="42"/>
      <c r="O6" s="43">
        <v>8.3000000000000007</v>
      </c>
      <c r="P6" s="44">
        <v>10</v>
      </c>
      <c r="Q6" s="45">
        <f t="shared" ref="Q6:Q44" si="0">IF(OR(COUNT($P6)=0,C6=""),"",ROUND(AVERAGE(D6:P6,J6:P6,P6),1))</f>
        <v>9.1</v>
      </c>
      <c r="R6" s="70" t="str">
        <f t="shared" ref="R6:R44" si="1">IF($Q6="","",IF($Q6&gt;=8,"Giỏi",IF($Q6&gt;=6.5,"Khá",IF($Q6&gt;=5,"TB",IF($Q6&gt;=3.5,"Yếu","Kém")))))</f>
        <v>Giỏi</v>
      </c>
      <c r="S6" s="69">
        <v>2</v>
      </c>
      <c r="T6" s="114" t="str">
        <f t="shared" ref="T6:U44" si="2">IF(B6&lt;&gt;"",B6,"")</f>
        <v>Nguyễn Thị Kim Quỳnh</v>
      </c>
      <c r="U6" s="36" t="str">
        <f t="shared" si="2"/>
        <v>Quỳnh</v>
      </c>
      <c r="V6" s="37">
        <v>10</v>
      </c>
      <c r="W6" s="38">
        <v>8.5</v>
      </c>
      <c r="X6" s="38"/>
      <c r="Y6" s="38"/>
      <c r="Z6" s="38"/>
      <c r="AA6" s="39"/>
      <c r="AB6" s="40"/>
      <c r="AC6" s="41"/>
      <c r="AD6" s="41"/>
      <c r="AE6" s="42"/>
      <c r="AF6" s="42"/>
      <c r="AG6" s="43">
        <v>8.5</v>
      </c>
      <c r="AH6" s="44">
        <v>8.5</v>
      </c>
      <c r="AI6" s="45">
        <f t="shared" ref="AI6:AI44" si="3">IF(OR(COUNT($AH6)=0,U6=""),"",ROUND(AVERAGE(V6:AH6,AB6:AH6,AH6),1))</f>
        <v>8.6999999999999993</v>
      </c>
      <c r="AJ6" s="91">
        <f t="shared" ref="AJ6:AJ44" si="4">IF(OR(COUNT(AI6)=0,COUNT(Q6)=0),"",ROUND(AVERAGE(AI6,AI6,Q6),1))</f>
        <v>8.8000000000000007</v>
      </c>
      <c r="AK6" s="70" t="str">
        <f t="shared" ref="AK6:AK44" si="5">IF($AJ6="","",IF($AJ6&gt;=8,"Giỏi",IF($AJ6&gt;=6.5,"Khá",IF($AJ6&gt;=5,"TB",IF($AJ6&gt;=3.5,"Yếu","Kém")))))</f>
        <v>Giỏi</v>
      </c>
    </row>
    <row r="7" spans="1:37" s="23" customFormat="1" ht="17.25" customHeight="1">
      <c r="A7" s="69">
        <v>3</v>
      </c>
      <c r="B7" s="114" t="str">
        <f>IF(DS!B7&lt;&gt;"",DS!B7,"")</f>
        <v>Nguyễn Công Minh</v>
      </c>
      <c r="C7" s="36" t="str">
        <f>IF(DS!C7&lt;&gt;"",DS!C7,"")</f>
        <v>Minh</v>
      </c>
      <c r="D7" s="99">
        <v>9</v>
      </c>
      <c r="E7" s="38">
        <v>8</v>
      </c>
      <c r="F7" s="38"/>
      <c r="G7" s="38"/>
      <c r="H7" s="38"/>
      <c r="I7" s="39"/>
      <c r="J7" s="40"/>
      <c r="K7" s="41"/>
      <c r="L7" s="41"/>
      <c r="M7" s="42"/>
      <c r="N7" s="42"/>
      <c r="O7" s="43">
        <v>9</v>
      </c>
      <c r="P7" s="44">
        <v>8.5</v>
      </c>
      <c r="Q7" s="45">
        <f t="shared" si="0"/>
        <v>8.6</v>
      </c>
      <c r="R7" s="70" t="str">
        <f t="shared" si="1"/>
        <v>Giỏi</v>
      </c>
      <c r="S7" s="69">
        <v>3</v>
      </c>
      <c r="T7" s="114" t="str">
        <f t="shared" si="2"/>
        <v>Nguyễn Công Minh</v>
      </c>
      <c r="U7" s="36" t="str">
        <f t="shared" si="2"/>
        <v>Minh</v>
      </c>
      <c r="V7" s="37">
        <v>9</v>
      </c>
      <c r="W7" s="38">
        <v>7.5</v>
      </c>
      <c r="X7" s="38"/>
      <c r="Y7" s="38"/>
      <c r="Z7" s="38"/>
      <c r="AA7" s="39"/>
      <c r="AB7" s="40"/>
      <c r="AC7" s="41"/>
      <c r="AD7" s="41"/>
      <c r="AE7" s="42"/>
      <c r="AF7" s="42"/>
      <c r="AG7" s="43">
        <v>8.5</v>
      </c>
      <c r="AH7" s="44">
        <v>8.5</v>
      </c>
      <c r="AI7" s="45">
        <f t="shared" si="3"/>
        <v>8.4</v>
      </c>
      <c r="AJ7" s="91">
        <f t="shared" si="4"/>
        <v>8.5</v>
      </c>
      <c r="AK7" s="70" t="str">
        <f t="shared" si="5"/>
        <v>Giỏi</v>
      </c>
    </row>
    <row r="8" spans="1:37" s="23" customFormat="1" ht="17.25" customHeight="1">
      <c r="A8" s="69">
        <v>4</v>
      </c>
      <c r="B8" s="114" t="str">
        <f>IF(DS!B8&lt;&gt;"",DS!B8,"")</f>
        <v>Nguyễn Minh Triết</v>
      </c>
      <c r="C8" s="36" t="str">
        <f>IF(DS!C8&lt;&gt;"",DS!C8,"")</f>
        <v>Triết</v>
      </c>
      <c r="D8" s="99">
        <v>8</v>
      </c>
      <c r="E8" s="38">
        <v>7</v>
      </c>
      <c r="F8" s="38"/>
      <c r="G8" s="38"/>
      <c r="H8" s="38"/>
      <c r="I8" s="39"/>
      <c r="J8" s="40"/>
      <c r="K8" s="41"/>
      <c r="L8" s="41"/>
      <c r="M8" s="42"/>
      <c r="N8" s="42"/>
      <c r="O8" s="43">
        <v>8</v>
      </c>
      <c r="P8" s="44">
        <v>7.5</v>
      </c>
      <c r="Q8" s="45">
        <f t="shared" si="0"/>
        <v>7.6</v>
      </c>
      <c r="R8" s="70" t="str">
        <f t="shared" si="1"/>
        <v>Khá</v>
      </c>
      <c r="S8" s="69">
        <v>4</v>
      </c>
      <c r="T8" s="114" t="str">
        <f t="shared" si="2"/>
        <v>Nguyễn Minh Triết</v>
      </c>
      <c r="U8" s="36" t="str">
        <f t="shared" si="2"/>
        <v>Triết</v>
      </c>
      <c r="V8" s="37">
        <v>8</v>
      </c>
      <c r="W8" s="38">
        <v>7.5</v>
      </c>
      <c r="X8" s="38"/>
      <c r="Y8" s="38"/>
      <c r="Z8" s="38"/>
      <c r="AA8" s="39"/>
      <c r="AB8" s="40"/>
      <c r="AC8" s="41"/>
      <c r="AD8" s="41"/>
      <c r="AE8" s="42"/>
      <c r="AF8" s="42"/>
      <c r="AG8" s="43">
        <v>7.5</v>
      </c>
      <c r="AH8" s="44">
        <v>8.5</v>
      </c>
      <c r="AI8" s="45">
        <f t="shared" si="3"/>
        <v>8</v>
      </c>
      <c r="AJ8" s="91">
        <f t="shared" si="4"/>
        <v>7.9</v>
      </c>
      <c r="AK8" s="70" t="str">
        <f t="shared" si="5"/>
        <v>Khá</v>
      </c>
    </row>
    <row r="9" spans="1:37" s="23" customFormat="1" ht="17.25" customHeight="1">
      <c r="A9" s="75">
        <v>5</v>
      </c>
      <c r="B9" s="115" t="str">
        <f>IF(DS!B9&lt;&gt;"",DS!B9,"")</f>
        <v>Đào Ngọc Sáng</v>
      </c>
      <c r="C9" s="76" t="str">
        <f>IF(DS!C9&lt;&gt;"",DS!C9,"")</f>
        <v>sáng</v>
      </c>
      <c r="D9" s="100">
        <v>6</v>
      </c>
      <c r="E9" s="78">
        <v>7</v>
      </c>
      <c r="F9" s="78"/>
      <c r="G9" s="78"/>
      <c r="H9" s="78"/>
      <c r="I9" s="79"/>
      <c r="J9" s="80"/>
      <c r="K9" s="81"/>
      <c r="L9" s="81"/>
      <c r="M9" s="82"/>
      <c r="N9" s="82"/>
      <c r="O9" s="83">
        <v>4.3</v>
      </c>
      <c r="P9" s="84">
        <v>6</v>
      </c>
      <c r="Q9" s="85">
        <f t="shared" si="0"/>
        <v>5.7</v>
      </c>
      <c r="R9" s="86" t="str">
        <f t="shared" si="1"/>
        <v>TB</v>
      </c>
      <c r="S9" s="75">
        <v>5</v>
      </c>
      <c r="T9" s="115" t="str">
        <f t="shared" si="2"/>
        <v>Đào Ngọc Sáng</v>
      </c>
      <c r="U9" s="76" t="str">
        <f t="shared" si="2"/>
        <v>sáng</v>
      </c>
      <c r="V9" s="77">
        <v>8</v>
      </c>
      <c r="W9" s="78">
        <v>8</v>
      </c>
      <c r="X9" s="78"/>
      <c r="Y9" s="78"/>
      <c r="Z9" s="78"/>
      <c r="AA9" s="79"/>
      <c r="AB9" s="80"/>
      <c r="AC9" s="81"/>
      <c r="AD9" s="81"/>
      <c r="AE9" s="82"/>
      <c r="AF9" s="82"/>
      <c r="AG9" s="83">
        <v>8</v>
      </c>
      <c r="AH9" s="84">
        <v>7.5</v>
      </c>
      <c r="AI9" s="85">
        <f t="shared" si="3"/>
        <v>7.8</v>
      </c>
      <c r="AJ9" s="92">
        <f t="shared" si="4"/>
        <v>7.1</v>
      </c>
      <c r="AK9" s="86" t="str">
        <f t="shared" si="5"/>
        <v>Khá</v>
      </c>
    </row>
    <row r="10" spans="1:37" s="23" customFormat="1" ht="17.25" customHeight="1">
      <c r="A10" s="73">
        <v>6</v>
      </c>
      <c r="B10" s="116" t="str">
        <f>IF(DS!B10&lt;&gt;"",DS!B10,"")</f>
        <v>Nguyễn Thông Cường</v>
      </c>
      <c r="C10" s="26" t="str">
        <f>IF(DS!C10&lt;&gt;"",DS!C10,"")</f>
        <v>Cường</v>
      </c>
      <c r="D10" s="101">
        <v>8</v>
      </c>
      <c r="E10" s="57">
        <v>7</v>
      </c>
      <c r="F10" s="57"/>
      <c r="G10" s="57"/>
      <c r="H10" s="57"/>
      <c r="I10" s="58"/>
      <c r="J10" s="59"/>
      <c r="K10" s="60"/>
      <c r="L10" s="60"/>
      <c r="M10" s="61"/>
      <c r="N10" s="61"/>
      <c r="O10" s="62">
        <v>6</v>
      </c>
      <c r="P10" s="63">
        <v>7</v>
      </c>
      <c r="Q10" s="64">
        <f t="shared" si="0"/>
        <v>6.9</v>
      </c>
      <c r="R10" s="74" t="str">
        <f>IF($Q10="","",IF($Q10&gt;=8,"Giỏi",IF($Q10&gt;=6.5,"Khá",IF($Q10&gt;=5,"TB",IF($Q10&gt;=3.5,"Yếu","Kém")))))</f>
        <v>Khá</v>
      </c>
      <c r="S10" s="73">
        <v>6</v>
      </c>
      <c r="T10" s="116" t="str">
        <f t="shared" si="2"/>
        <v>Nguyễn Thông Cường</v>
      </c>
      <c r="U10" s="26" t="str">
        <f t="shared" si="2"/>
        <v>Cường</v>
      </c>
      <c r="V10" s="56">
        <v>9</v>
      </c>
      <c r="W10" s="57">
        <v>8.5</v>
      </c>
      <c r="X10" s="57"/>
      <c r="Y10" s="57"/>
      <c r="Z10" s="57"/>
      <c r="AA10" s="58"/>
      <c r="AB10" s="59"/>
      <c r="AC10" s="60"/>
      <c r="AD10" s="60"/>
      <c r="AE10" s="61"/>
      <c r="AF10" s="61"/>
      <c r="AG10" s="62">
        <v>8.5</v>
      </c>
      <c r="AH10" s="63">
        <v>8.5</v>
      </c>
      <c r="AI10" s="64">
        <f t="shared" si="3"/>
        <v>8.6</v>
      </c>
      <c r="AJ10" s="93">
        <f t="shared" si="4"/>
        <v>8</v>
      </c>
      <c r="AK10" s="74" t="str">
        <f t="shared" si="5"/>
        <v>Giỏi</v>
      </c>
    </row>
    <row r="11" spans="1:37" s="23" customFormat="1" ht="17.25" customHeight="1">
      <c r="A11" s="69">
        <v>7</v>
      </c>
      <c r="B11" s="114" t="str">
        <f>IF(DS!B11&lt;&gt;"",DS!B11,"")</f>
        <v>Phan Vĩnh Phú</v>
      </c>
      <c r="C11" s="36" t="str">
        <f>IF(DS!C11&lt;&gt;"",DS!C11,"")</f>
        <v>Phú</v>
      </c>
      <c r="D11" s="99">
        <v>9</v>
      </c>
      <c r="E11" s="38">
        <v>9</v>
      </c>
      <c r="F11" s="38"/>
      <c r="G11" s="38"/>
      <c r="H11" s="38"/>
      <c r="I11" s="39"/>
      <c r="J11" s="40"/>
      <c r="K11" s="41"/>
      <c r="L11" s="41"/>
      <c r="M11" s="42"/>
      <c r="N11" s="42"/>
      <c r="O11" s="43">
        <v>9.8000000000000007</v>
      </c>
      <c r="P11" s="44">
        <v>9</v>
      </c>
      <c r="Q11" s="45">
        <f t="shared" si="0"/>
        <v>9.1999999999999993</v>
      </c>
      <c r="R11" s="70" t="str">
        <f t="shared" si="1"/>
        <v>Giỏi</v>
      </c>
      <c r="S11" s="69">
        <v>7</v>
      </c>
      <c r="T11" s="114" t="str">
        <f t="shared" si="2"/>
        <v>Phan Vĩnh Phú</v>
      </c>
      <c r="U11" s="36" t="str">
        <f t="shared" si="2"/>
        <v>Phú</v>
      </c>
      <c r="V11" s="37">
        <v>8</v>
      </c>
      <c r="W11" s="38">
        <v>7.5</v>
      </c>
      <c r="X11" s="38"/>
      <c r="Y11" s="38"/>
      <c r="Z11" s="38"/>
      <c r="AA11" s="39"/>
      <c r="AB11" s="40"/>
      <c r="AC11" s="41"/>
      <c r="AD11" s="41"/>
      <c r="AE11" s="42"/>
      <c r="AF11" s="42"/>
      <c r="AG11" s="43">
        <v>7</v>
      </c>
      <c r="AH11" s="44">
        <v>7</v>
      </c>
      <c r="AI11" s="45">
        <f t="shared" si="3"/>
        <v>7.2</v>
      </c>
      <c r="AJ11" s="91">
        <f t="shared" si="4"/>
        <v>7.9</v>
      </c>
      <c r="AK11" s="70" t="str">
        <f t="shared" si="5"/>
        <v>Khá</v>
      </c>
    </row>
    <row r="12" spans="1:37" s="23" customFormat="1" ht="17.25" customHeight="1">
      <c r="A12" s="69">
        <v>8</v>
      </c>
      <c r="B12" s="114" t="str">
        <f>IF(DS!B12&lt;&gt;"",DS!B12,"")</f>
        <v>Dương Thiên Thanh</v>
      </c>
      <c r="C12" s="36" t="str">
        <f>IF(DS!C12&lt;&gt;"",DS!C12,"")</f>
        <v>Thanh</v>
      </c>
      <c r="D12" s="99">
        <v>7</v>
      </c>
      <c r="E12" s="38">
        <v>7</v>
      </c>
      <c r="F12" s="38"/>
      <c r="G12" s="38"/>
      <c r="H12" s="38"/>
      <c r="I12" s="39"/>
      <c r="J12" s="40"/>
      <c r="K12" s="41"/>
      <c r="L12" s="41"/>
      <c r="M12" s="42"/>
      <c r="N12" s="42"/>
      <c r="O12" s="43">
        <v>8</v>
      </c>
      <c r="P12" s="44">
        <v>7</v>
      </c>
      <c r="Q12" s="45">
        <f t="shared" si="0"/>
        <v>7.3</v>
      </c>
      <c r="R12" s="70" t="str">
        <f t="shared" si="1"/>
        <v>Khá</v>
      </c>
      <c r="S12" s="69">
        <v>8</v>
      </c>
      <c r="T12" s="114" t="str">
        <f t="shared" si="2"/>
        <v>Dương Thiên Thanh</v>
      </c>
      <c r="U12" s="36" t="str">
        <f t="shared" si="2"/>
        <v>Thanh</v>
      </c>
      <c r="V12" s="37">
        <v>6</v>
      </c>
      <c r="W12" s="38">
        <v>6.5</v>
      </c>
      <c r="X12" s="38"/>
      <c r="Y12" s="38"/>
      <c r="Z12" s="38"/>
      <c r="AA12" s="39"/>
      <c r="AB12" s="40"/>
      <c r="AC12" s="41"/>
      <c r="AD12" s="41"/>
      <c r="AE12" s="42"/>
      <c r="AF12" s="42"/>
      <c r="AG12" s="43">
        <v>7.5</v>
      </c>
      <c r="AH12" s="44">
        <v>7</v>
      </c>
      <c r="AI12" s="45">
        <f t="shared" si="3"/>
        <v>6.9</v>
      </c>
      <c r="AJ12" s="91">
        <f t="shared" si="4"/>
        <v>7</v>
      </c>
      <c r="AK12" s="70" t="str">
        <f t="shared" si="5"/>
        <v>Khá</v>
      </c>
    </row>
    <row r="13" spans="1:37" s="23" customFormat="1" ht="17.25" customHeight="1">
      <c r="A13" s="69">
        <v>9</v>
      </c>
      <c r="B13" s="114" t="str">
        <f>IF(DS!B13&lt;&gt;"",DS!B13,"")</f>
        <v>Trần Nguyễn Quốc Thuận</v>
      </c>
      <c r="C13" s="36" t="str">
        <f>IF(DS!C13&lt;&gt;"",DS!C13,"")</f>
        <v>Thuận</v>
      </c>
      <c r="D13" s="99">
        <v>8</v>
      </c>
      <c r="E13" s="38">
        <v>7</v>
      </c>
      <c r="F13" s="38"/>
      <c r="G13" s="38"/>
      <c r="H13" s="38"/>
      <c r="I13" s="39"/>
      <c r="J13" s="40"/>
      <c r="K13" s="41"/>
      <c r="L13" s="41"/>
      <c r="M13" s="42"/>
      <c r="N13" s="42"/>
      <c r="O13" s="43">
        <v>9.8000000000000007</v>
      </c>
      <c r="P13" s="44">
        <v>8</v>
      </c>
      <c r="Q13" s="45">
        <f t="shared" si="0"/>
        <v>8.4</v>
      </c>
      <c r="R13" s="70" t="str">
        <f t="shared" si="1"/>
        <v>Giỏi</v>
      </c>
      <c r="S13" s="69">
        <v>9</v>
      </c>
      <c r="T13" s="114" t="str">
        <f t="shared" si="2"/>
        <v>Trần Nguyễn Quốc Thuận</v>
      </c>
      <c r="U13" s="36" t="str">
        <f t="shared" si="2"/>
        <v>Thuận</v>
      </c>
      <c r="V13" s="37">
        <v>7</v>
      </c>
      <c r="W13" s="38">
        <v>7</v>
      </c>
      <c r="X13" s="38"/>
      <c r="Y13" s="38"/>
      <c r="Z13" s="38"/>
      <c r="AA13" s="39"/>
      <c r="AB13" s="40"/>
      <c r="AC13" s="41"/>
      <c r="AD13" s="41"/>
      <c r="AE13" s="42"/>
      <c r="AF13" s="42"/>
      <c r="AG13" s="43">
        <v>7.5</v>
      </c>
      <c r="AH13" s="44">
        <v>7</v>
      </c>
      <c r="AI13" s="45">
        <f t="shared" si="3"/>
        <v>7.1</v>
      </c>
      <c r="AJ13" s="91">
        <f t="shared" si="4"/>
        <v>7.5</v>
      </c>
      <c r="AK13" s="70" t="str">
        <f t="shared" si="5"/>
        <v>Khá</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c r="P14" s="84">
        <v>6.4</v>
      </c>
      <c r="Q14" s="85">
        <f t="shared" si="0"/>
        <v>6.4</v>
      </c>
      <c r="R14" s="86" t="str">
        <f t="shared" si="1"/>
        <v>TB</v>
      </c>
      <c r="S14" s="75">
        <v>10</v>
      </c>
      <c r="T14" s="115" t="str">
        <f t="shared" si="2"/>
        <v>đặng Nhật</v>
      </c>
      <c r="U14" s="76" t="str">
        <f t="shared" si="2"/>
        <v>Huy</v>
      </c>
      <c r="V14" s="77">
        <v>9</v>
      </c>
      <c r="W14" s="78">
        <v>8</v>
      </c>
      <c r="X14" s="78"/>
      <c r="Y14" s="78"/>
      <c r="Z14" s="78"/>
      <c r="AA14" s="79"/>
      <c r="AB14" s="80"/>
      <c r="AC14" s="81"/>
      <c r="AD14" s="81"/>
      <c r="AE14" s="82"/>
      <c r="AF14" s="82"/>
      <c r="AG14" s="83">
        <v>8</v>
      </c>
      <c r="AH14" s="84">
        <v>8.5</v>
      </c>
      <c r="AI14" s="85">
        <f t="shared" si="3"/>
        <v>8.4</v>
      </c>
      <c r="AJ14" s="92">
        <f t="shared" si="4"/>
        <v>7.7</v>
      </c>
      <c r="AK14" s="86" t="str">
        <f t="shared" si="5"/>
        <v>Khá</v>
      </c>
    </row>
    <row r="15" spans="1:37" s="23" customFormat="1" ht="17.25" customHeight="1">
      <c r="A15" s="73">
        <v>11</v>
      </c>
      <c r="B15" s="116" t="str">
        <f>IF(DS!B15&lt;&gt;"",DS!B15,"")</f>
        <v>Lê Hồ Ngọc Thắng</v>
      </c>
      <c r="C15" s="26" t="str">
        <f>IF(DS!C15&lt;&gt;"",DS!C15,"")</f>
        <v>Thắng</v>
      </c>
      <c r="D15" s="101"/>
      <c r="E15" s="57"/>
      <c r="F15" s="57"/>
      <c r="G15" s="57">
        <v>7</v>
      </c>
      <c r="H15" s="57">
        <v>8</v>
      </c>
      <c r="I15" s="58">
        <v>5</v>
      </c>
      <c r="J15" s="59"/>
      <c r="K15" s="60"/>
      <c r="L15" s="60"/>
      <c r="M15" s="61"/>
      <c r="N15" s="61"/>
      <c r="O15" s="62">
        <v>8</v>
      </c>
      <c r="P15" s="63">
        <v>8</v>
      </c>
      <c r="Q15" s="64">
        <f t="shared" si="0"/>
        <v>7.5</v>
      </c>
      <c r="R15" s="74" t="str">
        <f t="shared" si="1"/>
        <v>Khá</v>
      </c>
      <c r="S15" s="73">
        <v>11</v>
      </c>
      <c r="T15" s="116" t="str">
        <f t="shared" si="2"/>
        <v>Lê Hồ Ngọc Thắng</v>
      </c>
      <c r="U15" s="26" t="str">
        <f t="shared" si="2"/>
        <v>Thắng</v>
      </c>
      <c r="V15" s="56">
        <v>9</v>
      </c>
      <c r="W15" s="57">
        <v>4</v>
      </c>
      <c r="X15" s="57">
        <v>7</v>
      </c>
      <c r="Y15" s="57"/>
      <c r="Z15" s="57"/>
      <c r="AA15" s="58"/>
      <c r="AB15" s="59"/>
      <c r="AC15" s="60"/>
      <c r="AD15" s="60"/>
      <c r="AE15" s="61"/>
      <c r="AF15" s="61"/>
      <c r="AG15" s="62">
        <v>7</v>
      </c>
      <c r="AH15" s="63">
        <v>8</v>
      </c>
      <c r="AI15" s="64">
        <f t="shared" si="3"/>
        <v>7.3</v>
      </c>
      <c r="AJ15" s="93">
        <f t="shared" si="4"/>
        <v>7.4</v>
      </c>
      <c r="AK15" s="74" t="str">
        <f t="shared" si="5"/>
        <v>Khá</v>
      </c>
    </row>
    <row r="16" spans="1:37" s="23" customFormat="1" ht="17.25" customHeight="1">
      <c r="A16" s="69">
        <v>12</v>
      </c>
      <c r="B16" s="114" t="str">
        <f>IF(DS!B16&lt;&gt;"",DS!B16,"")</f>
        <v>Vũ Phạm Thành Long</v>
      </c>
      <c r="C16" s="36" t="str">
        <f>IF(DS!C16&lt;&gt;"",DS!C16,"")</f>
        <v>Long</v>
      </c>
      <c r="D16" s="99"/>
      <c r="E16" s="38"/>
      <c r="F16" s="38"/>
      <c r="G16" s="38">
        <v>9</v>
      </c>
      <c r="H16" s="38">
        <v>8</v>
      </c>
      <c r="I16" s="39">
        <v>7</v>
      </c>
      <c r="J16" s="40"/>
      <c r="K16" s="41"/>
      <c r="L16" s="41"/>
      <c r="M16" s="42"/>
      <c r="N16" s="42"/>
      <c r="O16" s="43">
        <v>9.3000000000000007</v>
      </c>
      <c r="P16" s="44">
        <v>7.5</v>
      </c>
      <c r="Q16" s="45">
        <f t="shared" si="0"/>
        <v>8.1</v>
      </c>
      <c r="R16" s="70" t="str">
        <f t="shared" si="1"/>
        <v>Giỏi</v>
      </c>
      <c r="S16" s="69">
        <v>12</v>
      </c>
      <c r="T16" s="114" t="str">
        <f t="shared" si="2"/>
        <v>Vũ Phạm Thành Long</v>
      </c>
      <c r="U16" s="36" t="str">
        <f t="shared" si="2"/>
        <v>Long</v>
      </c>
      <c r="V16" s="37">
        <v>9</v>
      </c>
      <c r="W16" s="38">
        <v>8</v>
      </c>
      <c r="X16" s="38">
        <v>7</v>
      </c>
      <c r="Y16" s="38"/>
      <c r="Z16" s="38"/>
      <c r="AA16" s="39"/>
      <c r="AB16" s="40"/>
      <c r="AC16" s="41"/>
      <c r="AD16" s="41"/>
      <c r="AE16" s="42"/>
      <c r="AF16" s="42"/>
      <c r="AG16" s="43">
        <v>7</v>
      </c>
      <c r="AH16" s="44">
        <v>8.5</v>
      </c>
      <c r="AI16" s="45">
        <f t="shared" si="3"/>
        <v>7.9</v>
      </c>
      <c r="AJ16" s="91">
        <f t="shared" si="4"/>
        <v>8</v>
      </c>
      <c r="AK16" s="70" t="str">
        <f t="shared" si="5"/>
        <v>Giỏi</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v>3.9</v>
      </c>
      <c r="Q17" s="45">
        <f t="shared" si="0"/>
        <v>3.9</v>
      </c>
      <c r="R17" s="70" t="str">
        <f t="shared" si="1"/>
        <v>Yếu</v>
      </c>
      <c r="S17" s="69">
        <v>13</v>
      </c>
      <c r="T17" s="114" t="str">
        <f t="shared" si="2"/>
        <v/>
      </c>
      <c r="U17" s="36" t="str">
        <f t="shared" si="2"/>
        <v>Kha</v>
      </c>
      <c r="V17" s="37">
        <v>8</v>
      </c>
      <c r="W17" s="38">
        <v>6.5</v>
      </c>
      <c r="X17" s="38">
        <v>7</v>
      </c>
      <c r="Y17" s="38"/>
      <c r="Z17" s="38"/>
      <c r="AA17" s="39"/>
      <c r="AB17" s="40"/>
      <c r="AC17" s="41"/>
      <c r="AD17" s="41"/>
      <c r="AE17" s="42"/>
      <c r="AF17" s="42"/>
      <c r="AG17" s="43">
        <v>7</v>
      </c>
      <c r="AH17" s="44">
        <v>7.5</v>
      </c>
      <c r="AI17" s="45">
        <f t="shared" si="3"/>
        <v>7.3</v>
      </c>
      <c r="AJ17" s="91">
        <f t="shared" si="4"/>
        <v>6.2</v>
      </c>
      <c r="AK17" s="70" t="str">
        <f t="shared" si="5"/>
        <v>TB</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c r="P18" s="44">
        <v>5.4</v>
      </c>
      <c r="Q18" s="45">
        <f t="shared" si="0"/>
        <v>5.4</v>
      </c>
      <c r="R18" s="70" t="str">
        <f t="shared" si="1"/>
        <v>TB</v>
      </c>
      <c r="S18" s="69">
        <v>14</v>
      </c>
      <c r="T18" s="114" t="str">
        <f t="shared" si="2"/>
        <v/>
      </c>
      <c r="U18" s="36" t="str">
        <f t="shared" si="2"/>
        <v>Châu</v>
      </c>
      <c r="V18" s="37">
        <v>5</v>
      </c>
      <c r="W18" s="38">
        <v>6</v>
      </c>
      <c r="X18" s="38">
        <v>8.5</v>
      </c>
      <c r="Y18" s="38"/>
      <c r="Z18" s="38"/>
      <c r="AA18" s="39"/>
      <c r="AB18" s="40"/>
      <c r="AC18" s="41"/>
      <c r="AD18" s="41"/>
      <c r="AE18" s="42"/>
      <c r="AF18" s="42"/>
      <c r="AG18" s="43">
        <v>6</v>
      </c>
      <c r="AH18" s="44">
        <v>7</v>
      </c>
      <c r="AI18" s="45">
        <f t="shared" si="3"/>
        <v>6.6</v>
      </c>
      <c r="AJ18" s="91">
        <f t="shared" si="4"/>
        <v>6.2</v>
      </c>
      <c r="AK18" s="70" t="str">
        <f t="shared" si="5"/>
        <v>TB</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2"/>
        <v/>
      </c>
      <c r="V19" s="77"/>
      <c r="W19" s="78"/>
      <c r="X19" s="78"/>
      <c r="Y19" s="78"/>
      <c r="Z19" s="78"/>
      <c r="AA19" s="79"/>
      <c r="AB19" s="80"/>
      <c r="AC19" s="81"/>
      <c r="AD19" s="81"/>
      <c r="AE19" s="82"/>
      <c r="AF19" s="82"/>
      <c r="AG19" s="83"/>
      <c r="AH19" s="84"/>
      <c r="AI19" s="85" t="str">
        <f t="shared" si="3"/>
        <v/>
      </c>
      <c r="AJ19" s="92" t="str">
        <f t="shared" si="4"/>
        <v/>
      </c>
      <c r="AK19" s="86" t="str">
        <f t="shared" si="5"/>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2"/>
        <v/>
      </c>
      <c r="V20" s="56"/>
      <c r="W20" s="57"/>
      <c r="X20" s="57"/>
      <c r="Y20" s="57"/>
      <c r="Z20" s="57"/>
      <c r="AA20" s="58"/>
      <c r="AB20" s="59"/>
      <c r="AC20" s="60"/>
      <c r="AD20" s="60"/>
      <c r="AE20" s="61"/>
      <c r="AF20" s="61"/>
      <c r="AG20" s="62"/>
      <c r="AH20" s="63"/>
      <c r="AI20" s="64" t="str">
        <f t="shared" si="3"/>
        <v/>
      </c>
      <c r="AJ20" s="93" t="str">
        <f t="shared" si="4"/>
        <v/>
      </c>
      <c r="AK20" s="74" t="str">
        <f t="shared" si="5"/>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2"/>
        <v/>
      </c>
      <c r="V21" s="37"/>
      <c r="W21" s="38"/>
      <c r="X21" s="38"/>
      <c r="Y21" s="38"/>
      <c r="Z21" s="38"/>
      <c r="AA21" s="39"/>
      <c r="AB21" s="40"/>
      <c r="AC21" s="41"/>
      <c r="AD21" s="41"/>
      <c r="AE21" s="42"/>
      <c r="AF21" s="42"/>
      <c r="AG21" s="43"/>
      <c r="AH21" s="44"/>
      <c r="AI21" s="45" t="str">
        <f t="shared" si="3"/>
        <v/>
      </c>
      <c r="AJ21" s="91" t="str">
        <f t="shared" si="4"/>
        <v/>
      </c>
      <c r="AK21" s="70" t="str">
        <f t="shared" si="5"/>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2"/>
        <v/>
      </c>
      <c r="V22" s="37"/>
      <c r="W22" s="38"/>
      <c r="X22" s="38"/>
      <c r="Y22" s="38"/>
      <c r="Z22" s="38"/>
      <c r="AA22" s="39"/>
      <c r="AB22" s="40"/>
      <c r="AC22" s="41"/>
      <c r="AD22" s="41"/>
      <c r="AE22" s="42"/>
      <c r="AF22" s="42"/>
      <c r="AG22" s="43"/>
      <c r="AH22" s="44"/>
      <c r="AI22" s="45" t="str">
        <f t="shared" si="3"/>
        <v/>
      </c>
      <c r="AJ22" s="91" t="str">
        <f t="shared" si="4"/>
        <v/>
      </c>
      <c r="AK22" s="70" t="str">
        <f t="shared" si="5"/>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2"/>
        <v/>
      </c>
      <c r="V23" s="37"/>
      <c r="W23" s="38"/>
      <c r="X23" s="38"/>
      <c r="Y23" s="38"/>
      <c r="Z23" s="38"/>
      <c r="AA23" s="39"/>
      <c r="AB23" s="40"/>
      <c r="AC23" s="41"/>
      <c r="AD23" s="41"/>
      <c r="AE23" s="42"/>
      <c r="AF23" s="42"/>
      <c r="AG23" s="43"/>
      <c r="AH23" s="44"/>
      <c r="AI23" s="45" t="str">
        <f t="shared" si="3"/>
        <v/>
      </c>
      <c r="AJ23" s="91" t="str">
        <f t="shared" si="4"/>
        <v/>
      </c>
      <c r="AK23" s="70" t="str">
        <f t="shared" si="5"/>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2"/>
        <v/>
      </c>
      <c r="V24" s="77"/>
      <c r="W24" s="78"/>
      <c r="X24" s="78"/>
      <c r="Y24" s="78"/>
      <c r="Z24" s="78"/>
      <c r="AA24" s="79"/>
      <c r="AB24" s="80"/>
      <c r="AC24" s="81"/>
      <c r="AD24" s="81"/>
      <c r="AE24" s="82"/>
      <c r="AF24" s="82"/>
      <c r="AG24" s="83"/>
      <c r="AH24" s="84"/>
      <c r="AI24" s="85" t="str">
        <f t="shared" si="3"/>
        <v/>
      </c>
      <c r="AJ24" s="92" t="str">
        <f t="shared" si="4"/>
        <v/>
      </c>
      <c r="AK24" s="86" t="str">
        <f t="shared" si="5"/>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2"/>
        <v/>
      </c>
      <c r="V25" s="56"/>
      <c r="W25" s="57"/>
      <c r="X25" s="57"/>
      <c r="Y25" s="57"/>
      <c r="Z25" s="57"/>
      <c r="AA25" s="58"/>
      <c r="AB25" s="59"/>
      <c r="AC25" s="60"/>
      <c r="AD25" s="60"/>
      <c r="AE25" s="61"/>
      <c r="AF25" s="61"/>
      <c r="AG25" s="62"/>
      <c r="AH25" s="63"/>
      <c r="AI25" s="64" t="str">
        <f t="shared" si="3"/>
        <v/>
      </c>
      <c r="AJ25" s="93" t="str">
        <f t="shared" si="4"/>
        <v/>
      </c>
      <c r="AK25" s="74" t="str">
        <f t="shared" si="5"/>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2"/>
        <v/>
      </c>
      <c r="V26" s="37"/>
      <c r="W26" s="38"/>
      <c r="X26" s="38"/>
      <c r="Y26" s="38"/>
      <c r="Z26" s="38"/>
      <c r="AA26" s="39"/>
      <c r="AB26" s="40"/>
      <c r="AC26" s="41"/>
      <c r="AD26" s="41"/>
      <c r="AE26" s="42"/>
      <c r="AF26" s="42"/>
      <c r="AG26" s="43"/>
      <c r="AH26" s="44"/>
      <c r="AI26" s="45" t="str">
        <f t="shared" si="3"/>
        <v/>
      </c>
      <c r="AJ26" s="91" t="str">
        <f t="shared" si="4"/>
        <v/>
      </c>
      <c r="AK26" s="70" t="str">
        <f t="shared" si="5"/>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2"/>
        <v/>
      </c>
      <c r="V27" s="37"/>
      <c r="W27" s="38"/>
      <c r="X27" s="38"/>
      <c r="Y27" s="38"/>
      <c r="Z27" s="38"/>
      <c r="AA27" s="39"/>
      <c r="AB27" s="40"/>
      <c r="AC27" s="41"/>
      <c r="AD27" s="41"/>
      <c r="AE27" s="42"/>
      <c r="AF27" s="42"/>
      <c r="AG27" s="43"/>
      <c r="AH27" s="44"/>
      <c r="AI27" s="45" t="str">
        <f t="shared" si="3"/>
        <v/>
      </c>
      <c r="AJ27" s="91" t="str">
        <f t="shared" si="4"/>
        <v/>
      </c>
      <c r="AK27" s="70" t="str">
        <f t="shared" si="5"/>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2"/>
        <v/>
      </c>
      <c r="V28" s="37"/>
      <c r="W28" s="38"/>
      <c r="X28" s="38"/>
      <c r="Y28" s="38"/>
      <c r="Z28" s="38"/>
      <c r="AA28" s="39"/>
      <c r="AB28" s="40"/>
      <c r="AC28" s="41"/>
      <c r="AD28" s="41"/>
      <c r="AE28" s="42"/>
      <c r="AF28" s="42"/>
      <c r="AG28" s="43"/>
      <c r="AH28" s="44"/>
      <c r="AI28" s="45" t="str">
        <f t="shared" si="3"/>
        <v/>
      </c>
      <c r="AJ28" s="91" t="str">
        <f t="shared" si="4"/>
        <v/>
      </c>
      <c r="AK28" s="70" t="str">
        <f t="shared" si="5"/>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2"/>
        <v/>
      </c>
      <c r="V29" s="77"/>
      <c r="W29" s="78"/>
      <c r="X29" s="78"/>
      <c r="Y29" s="78"/>
      <c r="Z29" s="78"/>
      <c r="AA29" s="79"/>
      <c r="AB29" s="80"/>
      <c r="AC29" s="81"/>
      <c r="AD29" s="81"/>
      <c r="AE29" s="82"/>
      <c r="AF29" s="82"/>
      <c r="AG29" s="83"/>
      <c r="AH29" s="84"/>
      <c r="AI29" s="85" t="str">
        <f t="shared" si="3"/>
        <v/>
      </c>
      <c r="AJ29" s="92" t="str">
        <f t="shared" si="4"/>
        <v/>
      </c>
      <c r="AK29" s="86" t="str">
        <f t="shared" si="5"/>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2"/>
        <v/>
      </c>
      <c r="V30" s="56"/>
      <c r="W30" s="57"/>
      <c r="X30" s="57"/>
      <c r="Y30" s="57"/>
      <c r="Z30" s="57"/>
      <c r="AA30" s="58"/>
      <c r="AB30" s="59"/>
      <c r="AC30" s="60"/>
      <c r="AD30" s="60"/>
      <c r="AE30" s="61"/>
      <c r="AF30" s="61"/>
      <c r="AG30" s="62"/>
      <c r="AH30" s="63"/>
      <c r="AI30" s="64" t="str">
        <f t="shared" si="3"/>
        <v/>
      </c>
      <c r="AJ30" s="93" t="str">
        <f t="shared" si="4"/>
        <v/>
      </c>
      <c r="AK30" s="74" t="str">
        <f t="shared" si="5"/>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2"/>
        <v/>
      </c>
      <c r="V31" s="37"/>
      <c r="W31" s="38"/>
      <c r="X31" s="38"/>
      <c r="Y31" s="38"/>
      <c r="Z31" s="38"/>
      <c r="AA31" s="39"/>
      <c r="AB31" s="40"/>
      <c r="AC31" s="41"/>
      <c r="AD31" s="41"/>
      <c r="AE31" s="42"/>
      <c r="AF31" s="42"/>
      <c r="AG31" s="43"/>
      <c r="AH31" s="44"/>
      <c r="AI31" s="45" t="str">
        <f t="shared" si="3"/>
        <v/>
      </c>
      <c r="AJ31" s="91" t="str">
        <f t="shared" si="4"/>
        <v/>
      </c>
      <c r="AK31" s="70" t="str">
        <f t="shared" si="5"/>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t="str">
        <f t="shared" si="2"/>
        <v/>
      </c>
      <c r="U32" s="36" t="str">
        <f t="shared" si="2"/>
        <v/>
      </c>
      <c r="V32" s="37"/>
      <c r="W32" s="38"/>
      <c r="X32" s="38"/>
      <c r="Y32" s="38"/>
      <c r="Z32" s="38"/>
      <c r="AA32" s="39"/>
      <c r="AB32" s="40"/>
      <c r="AC32" s="41"/>
      <c r="AD32" s="41"/>
      <c r="AE32" s="42"/>
      <c r="AF32" s="42"/>
      <c r="AG32" s="43"/>
      <c r="AH32" s="44"/>
      <c r="AI32" s="45" t="str">
        <f t="shared" si="3"/>
        <v/>
      </c>
      <c r="AJ32" s="91" t="str">
        <f t="shared" si="4"/>
        <v/>
      </c>
      <c r="AK32" s="70" t="str">
        <f t="shared" si="5"/>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t="str">
        <f t="shared" si="2"/>
        <v/>
      </c>
      <c r="U33" s="36" t="str">
        <f t="shared" si="2"/>
        <v/>
      </c>
      <c r="V33" s="37"/>
      <c r="W33" s="38"/>
      <c r="X33" s="38"/>
      <c r="Y33" s="38"/>
      <c r="Z33" s="38"/>
      <c r="AA33" s="39"/>
      <c r="AB33" s="40"/>
      <c r="AC33" s="41"/>
      <c r="AD33" s="41"/>
      <c r="AE33" s="42"/>
      <c r="AF33" s="42"/>
      <c r="AG33" s="43"/>
      <c r="AH33" s="44"/>
      <c r="AI33" s="45" t="str">
        <f t="shared" si="3"/>
        <v/>
      </c>
      <c r="AJ33" s="91" t="str">
        <f t="shared" si="4"/>
        <v/>
      </c>
      <c r="AK33" s="70" t="str">
        <f t="shared" si="5"/>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2"/>
        <v/>
      </c>
      <c r="V34" s="77"/>
      <c r="W34" s="78"/>
      <c r="X34" s="78"/>
      <c r="Y34" s="78"/>
      <c r="Z34" s="78"/>
      <c r="AA34" s="79"/>
      <c r="AB34" s="80"/>
      <c r="AC34" s="81"/>
      <c r="AD34" s="81"/>
      <c r="AE34" s="82"/>
      <c r="AF34" s="82"/>
      <c r="AG34" s="83"/>
      <c r="AH34" s="84"/>
      <c r="AI34" s="85" t="str">
        <f t="shared" si="3"/>
        <v/>
      </c>
      <c r="AJ34" s="92" t="str">
        <f t="shared" si="4"/>
        <v/>
      </c>
      <c r="AK34" s="86" t="str">
        <f t="shared" si="5"/>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2"/>
        <v/>
      </c>
      <c r="V35" s="56"/>
      <c r="W35" s="57"/>
      <c r="X35" s="57"/>
      <c r="Y35" s="57"/>
      <c r="Z35" s="57"/>
      <c r="AA35" s="58"/>
      <c r="AB35" s="59"/>
      <c r="AC35" s="60"/>
      <c r="AD35" s="60"/>
      <c r="AE35" s="61"/>
      <c r="AF35" s="61"/>
      <c r="AG35" s="62"/>
      <c r="AH35" s="63"/>
      <c r="AI35" s="64" t="str">
        <f t="shared" si="3"/>
        <v/>
      </c>
      <c r="AJ35" s="93" t="str">
        <f t="shared" si="4"/>
        <v/>
      </c>
      <c r="AK35" s="74" t="str">
        <f t="shared" si="5"/>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2"/>
        <v/>
      </c>
      <c r="V36" s="37"/>
      <c r="W36" s="38"/>
      <c r="X36" s="38"/>
      <c r="Y36" s="38"/>
      <c r="Z36" s="38"/>
      <c r="AA36" s="39"/>
      <c r="AB36" s="40"/>
      <c r="AC36" s="41"/>
      <c r="AD36" s="41"/>
      <c r="AE36" s="42"/>
      <c r="AF36" s="42"/>
      <c r="AG36" s="43"/>
      <c r="AH36" s="44"/>
      <c r="AI36" s="45" t="str">
        <f t="shared" si="3"/>
        <v/>
      </c>
      <c r="AJ36" s="91" t="str">
        <f t="shared" si="4"/>
        <v/>
      </c>
      <c r="AK36" s="70" t="str">
        <f t="shared" si="5"/>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2"/>
        <v/>
      </c>
      <c r="V37" s="37"/>
      <c r="W37" s="38"/>
      <c r="X37" s="38"/>
      <c r="Y37" s="38"/>
      <c r="Z37" s="38"/>
      <c r="AA37" s="39"/>
      <c r="AB37" s="40"/>
      <c r="AC37" s="41"/>
      <c r="AD37" s="41"/>
      <c r="AE37" s="42"/>
      <c r="AF37" s="42"/>
      <c r="AG37" s="43"/>
      <c r="AH37" s="44"/>
      <c r="AI37" s="45" t="str">
        <f t="shared" si="3"/>
        <v/>
      </c>
      <c r="AJ37" s="91" t="str">
        <f t="shared" si="4"/>
        <v/>
      </c>
      <c r="AK37" s="70" t="str">
        <f t="shared" si="5"/>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2"/>
        <v/>
      </c>
      <c r="V38" s="37"/>
      <c r="W38" s="38"/>
      <c r="X38" s="38"/>
      <c r="Y38" s="38"/>
      <c r="Z38" s="38"/>
      <c r="AA38" s="39"/>
      <c r="AB38" s="40"/>
      <c r="AC38" s="41"/>
      <c r="AD38" s="41"/>
      <c r="AE38" s="42"/>
      <c r="AF38" s="42"/>
      <c r="AG38" s="43"/>
      <c r="AH38" s="44"/>
      <c r="AI38" s="45" t="str">
        <f t="shared" si="3"/>
        <v/>
      </c>
      <c r="AJ38" s="91" t="str">
        <f t="shared" si="4"/>
        <v/>
      </c>
      <c r="AK38" s="70" t="str">
        <f t="shared" si="5"/>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2"/>
        <v/>
      </c>
      <c r="V39" s="77"/>
      <c r="W39" s="78"/>
      <c r="X39" s="78"/>
      <c r="Y39" s="78"/>
      <c r="Z39" s="78"/>
      <c r="AA39" s="79"/>
      <c r="AB39" s="80"/>
      <c r="AC39" s="81"/>
      <c r="AD39" s="81"/>
      <c r="AE39" s="82"/>
      <c r="AF39" s="82"/>
      <c r="AG39" s="83"/>
      <c r="AH39" s="84"/>
      <c r="AI39" s="85" t="str">
        <f t="shared" si="3"/>
        <v/>
      </c>
      <c r="AJ39" s="92" t="str">
        <f t="shared" si="4"/>
        <v/>
      </c>
      <c r="AK39" s="86" t="str">
        <f t="shared" si="5"/>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2"/>
        <v/>
      </c>
      <c r="V40" s="56"/>
      <c r="W40" s="57"/>
      <c r="X40" s="57"/>
      <c r="Y40" s="57"/>
      <c r="Z40" s="57"/>
      <c r="AA40" s="58"/>
      <c r="AB40" s="59"/>
      <c r="AC40" s="60"/>
      <c r="AD40" s="60"/>
      <c r="AE40" s="61"/>
      <c r="AF40" s="61"/>
      <c r="AG40" s="62"/>
      <c r="AH40" s="63"/>
      <c r="AI40" s="64" t="str">
        <f t="shared" si="3"/>
        <v/>
      </c>
      <c r="AJ40" s="93" t="str">
        <f t="shared" si="4"/>
        <v/>
      </c>
      <c r="AK40" s="74" t="str">
        <f t="shared" si="5"/>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2"/>
        <v/>
      </c>
      <c r="V41" s="37"/>
      <c r="W41" s="38"/>
      <c r="X41" s="38"/>
      <c r="Y41" s="38"/>
      <c r="Z41" s="38"/>
      <c r="AA41" s="39"/>
      <c r="AB41" s="40"/>
      <c r="AC41" s="41"/>
      <c r="AD41" s="41"/>
      <c r="AE41" s="42"/>
      <c r="AF41" s="42"/>
      <c r="AG41" s="43"/>
      <c r="AH41" s="44"/>
      <c r="AI41" s="45" t="str">
        <f t="shared" si="3"/>
        <v/>
      </c>
      <c r="AJ41" s="91" t="str">
        <f t="shared" si="4"/>
        <v/>
      </c>
      <c r="AK41" s="70" t="str">
        <f t="shared" si="5"/>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2"/>
        <v/>
      </c>
      <c r="V42" s="37"/>
      <c r="W42" s="38"/>
      <c r="X42" s="38"/>
      <c r="Y42" s="38"/>
      <c r="Z42" s="38"/>
      <c r="AA42" s="39"/>
      <c r="AB42" s="40"/>
      <c r="AC42" s="41"/>
      <c r="AD42" s="41"/>
      <c r="AE42" s="42"/>
      <c r="AF42" s="42"/>
      <c r="AG42" s="43"/>
      <c r="AH42" s="44"/>
      <c r="AI42" s="45" t="str">
        <f t="shared" si="3"/>
        <v/>
      </c>
      <c r="AJ42" s="91" t="str">
        <f t="shared" si="4"/>
        <v/>
      </c>
      <c r="AK42" s="70" t="str">
        <f t="shared" si="5"/>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2"/>
        <v/>
      </c>
      <c r="V43" s="37"/>
      <c r="W43" s="38"/>
      <c r="X43" s="38"/>
      <c r="Y43" s="38"/>
      <c r="Z43" s="38"/>
      <c r="AA43" s="39"/>
      <c r="AB43" s="40"/>
      <c r="AC43" s="41"/>
      <c r="AD43" s="41"/>
      <c r="AE43" s="42"/>
      <c r="AF43" s="42"/>
      <c r="AG43" s="43"/>
      <c r="AH43" s="44"/>
      <c r="AI43" s="45" t="str">
        <f t="shared" si="3"/>
        <v/>
      </c>
      <c r="AJ43" s="91" t="str">
        <f t="shared" si="4"/>
        <v/>
      </c>
      <c r="AK43" s="70" t="str">
        <f t="shared" si="5"/>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2"/>
        <v/>
      </c>
      <c r="V44" s="47"/>
      <c r="W44" s="48"/>
      <c r="X44" s="48"/>
      <c r="Y44" s="48"/>
      <c r="Z44" s="48"/>
      <c r="AA44" s="49"/>
      <c r="AB44" s="50"/>
      <c r="AC44" s="51"/>
      <c r="AD44" s="51"/>
      <c r="AE44" s="52"/>
      <c r="AF44" s="52"/>
      <c r="AG44" s="53"/>
      <c r="AH44" s="54"/>
      <c r="AI44" s="55" t="str">
        <f t="shared" si="3"/>
        <v/>
      </c>
      <c r="AJ44" s="94" t="str">
        <f t="shared" si="4"/>
        <v/>
      </c>
      <c r="AK44" s="72" t="str">
        <f t="shared" si="5"/>
        <v/>
      </c>
    </row>
    <row r="45" spans="1:37" s="23" customFormat="1" ht="18.75" customHeight="1">
      <c r="A45" s="302" t="str">
        <f>IF(COUNTBLANK($D$45:$P$45)&lt;13,"CHÚ Ý: THIẾU CỘT ĐIỂM TẠI X","")</f>
        <v>CHÚ Ý: THIẾU CỘT ĐIỂM TẠI X</v>
      </c>
      <c r="B45" s="302"/>
      <c r="C45" s="302"/>
      <c r="D45" s="66"/>
      <c r="E45" s="66" t="str">
        <f t="shared" ref="E45:P45" si="6">IF(COUNT(E5:E44)=0,"",IF(COUNTBLANK(E5:E44)&gt;COUNTBLANK($Q$5:$Q$44),"X",""))</f>
        <v>X</v>
      </c>
      <c r="F45" s="66" t="str">
        <f t="shared" si="6"/>
        <v/>
      </c>
      <c r="G45" s="66" t="str">
        <f t="shared" si="6"/>
        <v>X</v>
      </c>
      <c r="H45" s="66" t="str">
        <f t="shared" si="6"/>
        <v>X</v>
      </c>
      <c r="I45" s="66" t="str">
        <f t="shared" si="6"/>
        <v>X</v>
      </c>
      <c r="J45" s="66" t="str">
        <f t="shared" si="6"/>
        <v/>
      </c>
      <c r="K45" s="66" t="str">
        <f t="shared" si="6"/>
        <v/>
      </c>
      <c r="L45" s="66" t="str">
        <f t="shared" si="6"/>
        <v/>
      </c>
      <c r="M45" s="66" t="str">
        <f t="shared" si="6"/>
        <v/>
      </c>
      <c r="N45" s="66" t="str">
        <f t="shared" si="6"/>
        <v/>
      </c>
      <c r="O45" s="66" t="str">
        <f t="shared" si="6"/>
        <v>X</v>
      </c>
      <c r="P45" s="66" t="str">
        <f t="shared" si="6"/>
        <v/>
      </c>
      <c r="Q45" s="66"/>
      <c r="R45" s="66"/>
      <c r="S45" s="291" t="str">
        <f>IF(COUNTBLANK(V45:AH45)&lt;13,"THIẾU ĐIỂM TẠI CỘT X","")</f>
        <v>THIẾU ĐIỂM TẠI CỘT X</v>
      </c>
      <c r="T45" s="291"/>
      <c r="U45" s="291"/>
      <c r="V45" s="66"/>
      <c r="W45" s="66" t="str">
        <f t="shared" ref="W45:AH45" si="7">IF(COUNT(W5:W44)=0,"",IF(COUNTBLANK(W5:W44)&gt;COUNTBLANK($AI$5:$AI$44),"X",""))</f>
        <v/>
      </c>
      <c r="X45" s="66" t="str">
        <f t="shared" si="7"/>
        <v>X</v>
      </c>
      <c r="Y45" s="66" t="str">
        <f t="shared" si="7"/>
        <v/>
      </c>
      <c r="Z45" s="66" t="str">
        <f t="shared" si="7"/>
        <v/>
      </c>
      <c r="AA45" s="66" t="str">
        <f t="shared" si="7"/>
        <v/>
      </c>
      <c r="AB45" s="66" t="str">
        <f t="shared" si="7"/>
        <v/>
      </c>
      <c r="AC45" s="66" t="str">
        <f t="shared" si="7"/>
        <v/>
      </c>
      <c r="AD45" s="66" t="str">
        <f t="shared" si="7"/>
        <v/>
      </c>
      <c r="AE45" s="66" t="str">
        <f t="shared" si="7"/>
        <v/>
      </c>
      <c r="AF45" s="66" t="str">
        <f t="shared" si="7"/>
        <v/>
      </c>
      <c r="AG45" s="66" t="str">
        <f t="shared" si="7"/>
        <v/>
      </c>
      <c r="AH45" s="66" t="str">
        <f t="shared" si="7"/>
        <v/>
      </c>
      <c r="AI45" s="66"/>
      <c r="AJ45" s="66"/>
      <c r="AK45" s="97"/>
    </row>
    <row r="46" spans="1:37" s="23" customFormat="1" ht="18" customHeight="1">
      <c r="A46" s="24"/>
      <c r="B46" s="88" t="str">
        <f>"Tổng số được tổng kết:   "&amp;40-COUNTBLANK($P$5:$P$44)</f>
        <v>Tổng số được tổng kết:   14</v>
      </c>
      <c r="C46" s="87"/>
      <c r="D46" s="303" t="str">
        <f>IF(40-COUNTBLANK($P$5:$P$44)=0,"Giỏi: 0 (0%)","Giỏi: "&amp;COUNTIF(R$5:R$44,"Giỏi")&amp;" ("&amp;ROUND(COUNTIF(R$5:R$44,"Giỏi")*100/(40-COUNTBLANK($P$5:$P$44)),1)&amp;"%)")</f>
        <v>Giỏi: 5 (35.7%)</v>
      </c>
      <c r="E46" s="303"/>
      <c r="F46" s="303"/>
      <c r="G46" s="303"/>
      <c r="H46" s="303"/>
      <c r="I46" s="303"/>
      <c r="J46" s="305" t="str">
        <f>IF(40-COUNTBLANK($P$5:$P$44)=0,"Khá: 0 (0%)","Khá: "&amp;COUNTIF(R$5:R$44,"Khá")&amp;" ("&amp;ROUND(COUNTIF(R$5:R$44,"Khá")*100/(40-COUNTBLANK($P$5:$P$44)),1)&amp;"%)")</f>
        <v>Khá: 5 (35.7%)</v>
      </c>
      <c r="K46" s="305"/>
      <c r="L46" s="305"/>
      <c r="M46" s="305"/>
      <c r="N46" s="305"/>
      <c r="O46" s="305"/>
      <c r="P46" s="303" t="str">
        <f>IF(40-COUNTBLANK($P$5:$P$44)=0,"TB: 0 (0%)","TB: "&amp;COUNTIF(R$5:R$44,"TB")&amp;" ("&amp;ROUND(COUNTIF(R$5:R$44,"TB")*100/(40-COUNTBLANK($P$5:$P$44)),1)&amp;"%)")</f>
        <v>TB: 3 (21.4%)</v>
      </c>
      <c r="Q46" s="303"/>
      <c r="R46" s="303"/>
      <c r="S46" s="88" t="str">
        <f>"  Tổng số được tổng kết:  "&amp;40-COUNTBLANK($P$5:$P$44)</f>
        <v xml:space="preserve">  Tổng số được tổng kết:  14</v>
      </c>
      <c r="U46" s="87"/>
      <c r="V46" s="303" t="str">
        <f>IF(40-COUNTBLANK($P$5:$P$44)=0,"Giỏi: 0 (0%)","Giỏi: "&amp;COUNTIF(AK$5:AK$44,"Giỏi")&amp;" ("&amp;ROUND(COUNTIF(AK$5:AK$44,"Giỏi")*100/(40-COUNTBLANK($P$5:$P$44)),1)&amp;"%)")</f>
        <v>Giỏi: 4 (28.6%)</v>
      </c>
      <c r="W46" s="303"/>
      <c r="X46" s="303"/>
      <c r="Y46" s="303"/>
      <c r="Z46" s="303"/>
      <c r="AA46" s="303"/>
      <c r="AB46" s="305" t="str">
        <f>IF(40-COUNTBLANK($P$5:$P$44)=0,"Khá: 0 (0%)","Khá: "&amp;COUNTIF(AK$5:AK$44,"Khá")&amp;" ("&amp;ROUND(COUNTIF(AK$5:AK$44,"Khá")*100/(40-COUNTBLANK($P$5:$P$44)),1)&amp;"%)")</f>
        <v>Khá: 7 (50%)</v>
      </c>
      <c r="AC46" s="305"/>
      <c r="AD46" s="305"/>
      <c r="AE46" s="305"/>
      <c r="AF46" s="305"/>
      <c r="AG46" s="305"/>
      <c r="AH46" s="303" t="str">
        <f>IF(40-COUNTBLANK($P$5:$P$44)=0,"TB: 0 (0%)","TB: "&amp;COUNTIF(AK$5:AK$44,"TB")&amp;" ("&amp;ROUND(COUNTIF(AK$5:AK$44,"TB")*100/(40-COUNTBLANK($P$5:$P$44)),1)&amp;"%)")</f>
        <v>TB: 2 (14.3%)</v>
      </c>
      <c r="AI46" s="303"/>
      <c r="AJ46" s="303"/>
      <c r="AK46" s="303"/>
    </row>
    <row r="47" spans="1:37" s="23" customFormat="1" ht="18" customHeight="1">
      <c r="A47" s="24"/>
      <c r="B47" s="65"/>
      <c r="C47" s="65"/>
      <c r="D47" s="304" t="str">
        <f>IF(40-COUNTBLANK($P$5:$P$44)=0,"Yếu: 0 (0%)","Yếu: "&amp;COUNTIF(R$5:R$44,"Yếu")&amp;" ("&amp;ROUND(COUNTIF(R$5:R$44,"Yếu")*100/(40-COUNTBLANK($P$5:$P$44)),1)&amp;"%)")</f>
        <v>Yếu: 1 (7.1%)</v>
      </c>
      <c r="E47" s="304"/>
      <c r="F47" s="304"/>
      <c r="G47" s="304"/>
      <c r="H47" s="304"/>
      <c r="I47" s="304"/>
      <c r="J47" s="304" t="str">
        <f>IF(40-COUNTBLANK($P$5:$P$44)=0,"Kém: 0 (0%)","Kém: "&amp;COUNTIF(R$5:R$44,"Kém")&amp;" ("&amp;ROUND(COUNTIF(R$5:R$44,"Kém")*100/(40-COUNTBLANK($P$5:$P$44)),1)&amp;"%)")</f>
        <v>Kém: 0 (0%)</v>
      </c>
      <c r="K47" s="304"/>
      <c r="L47" s="304"/>
      <c r="M47" s="304"/>
      <c r="N47" s="304"/>
      <c r="O47" s="304"/>
      <c r="Q47" s="25"/>
      <c r="S47" s="24"/>
      <c r="T47" s="65"/>
      <c r="U47" s="65"/>
      <c r="V47" s="304" t="str">
        <f>IF(40-COUNTBLANK($P$5:$P$44)=0,"Yếu: 0 (0%)","Yếu: "&amp;COUNTIF(AK$5:AK$44,"Yếu")&amp;" ("&amp;ROUND(COUNTIF(AK$5:AK$44,"Yếu")*100/(40-COUNTBLANK($P$5:$P$44)),1)&amp;"%)")</f>
        <v>Yếu: 0 (0%)</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sheetData>
  <sheetProtection password="E877" sheet="1" objects="1" scenarios="1"/>
  <customSheetViews>
    <customSheetView guid="{E68D9D97-1862-4956-AC88-DC3F0C392D77}" showRuler="0">
      <pane xSplit="2" topLeftCell="C1" activePane="topRight" state="frozen"/>
      <selection pane="topRight" activeCell="C1" sqref="C1:C65536"/>
      <pageMargins left="0.75" right="0.75" top="1" bottom="1" header="0.5" footer="0.5"/>
      <headerFooter alignWithMargins="0"/>
    </customSheetView>
  </customSheetViews>
  <mergeCells count="25">
    <mergeCell ref="A1:C1"/>
    <mergeCell ref="Q1:R1"/>
    <mergeCell ref="S1:U1"/>
    <mergeCell ref="A2:D2"/>
    <mergeCell ref="S2:V2"/>
    <mergeCell ref="A3:R3"/>
    <mergeCell ref="S3:AK3"/>
    <mergeCell ref="B4:C4"/>
    <mergeCell ref="D4:I4"/>
    <mergeCell ref="J4:O4"/>
    <mergeCell ref="T4:U4"/>
    <mergeCell ref="V4:AA4"/>
    <mergeCell ref="AB4:AG4"/>
    <mergeCell ref="A45:C45"/>
    <mergeCell ref="S45:U45"/>
    <mergeCell ref="D46:I46"/>
    <mergeCell ref="J46:O46"/>
    <mergeCell ref="P46:R46"/>
    <mergeCell ref="V46:AA46"/>
    <mergeCell ref="AB46:AG46"/>
    <mergeCell ref="AH46:AK46"/>
    <mergeCell ref="D47:I47"/>
    <mergeCell ref="J47:O47"/>
    <mergeCell ref="V47:AA47"/>
    <mergeCell ref="AB47:AG47"/>
  </mergeCells>
  <phoneticPr fontId="10" type="noConversion"/>
  <conditionalFormatting sqref="D5 V5">
    <cfRule type="cellIs" priority="1" stopIfTrue="1" operator="between">
      <formula>0</formula>
      <formula>10</formula>
    </cfRule>
  </conditionalFormatting>
  <conditionalFormatting sqref="D45 V45">
    <cfRule type="cellIs" dxfId="32" priority="2" stopIfTrue="1" operator="notEqual">
      <formula>""""""</formula>
    </cfRule>
  </conditionalFormatting>
  <conditionalFormatting sqref="A45:C45">
    <cfRule type="cellIs" dxfId="31" priority="3" stopIfTrue="1" operator="equal">
      <formula>"CHÚ Ý: THIẾU CỘT ĐIỂM TẠI X"</formula>
    </cfRule>
  </conditionalFormatting>
  <conditionalFormatting sqref="S45:U45">
    <cfRule type="cellIs" dxfId="30"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sqref="D5:P44">
      <formula1>0</formula1>
      <formula2>10</formula2>
    </dataValidation>
    <dataValidation type="decimal" allowBlank="1" showErrorMessage="1" errorTitle="CHÚ Ý:" error="       Điểm không âm và không quá 10! _x000a_Click Retry để nhập lại, Cancel để bỏ qua." promptTitle="CHÚ Ý" prompt="NHẬP ĐIỂM VÀO NHỮNG Ô NÀY" sqref="V5:AH44">
      <formula1>0</formula1>
      <formula2>10</formula2>
    </dataValidation>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workbookViewId="0">
      <pane xSplit="3" ySplit="4" topLeftCell="P5" activePane="bottomRight" state="frozen"/>
      <selection pane="topRight" activeCell="D1" sqref="D1"/>
      <selection pane="bottomLeft" activeCell="A5" sqref="A5"/>
      <selection pane="bottomRight" activeCell="AH5" sqref="AH5"/>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"&amp;M_L!C17&amp; " - "&amp;"GVBM: "&amp;M_L!D17</f>
        <v xml:space="preserve">BẢNG ĐIỂM HỌC KỲ I - MÔN T.DỤC - GVBM: </v>
      </c>
      <c r="B3" s="298"/>
      <c r="C3" s="298"/>
      <c r="D3" s="298"/>
      <c r="E3" s="298"/>
      <c r="F3" s="298"/>
      <c r="G3" s="298"/>
      <c r="H3" s="298"/>
      <c r="I3" s="298"/>
      <c r="J3" s="298"/>
      <c r="K3" s="298"/>
      <c r="L3" s="298"/>
      <c r="M3" s="298"/>
      <c r="N3" s="298"/>
      <c r="O3" s="298"/>
      <c r="P3" s="298"/>
      <c r="Q3" s="298"/>
      <c r="R3" s="299"/>
      <c r="S3" s="297" t="str">
        <f xml:space="preserve"> "BẢNG ĐIỂM HỌC KỲ II - "&amp;"MÔN "&amp;M_L!C17&amp; " - "&amp;"GVBM: "&amp;M_L!E17</f>
        <v xml:space="preserve">BẢNG ĐIỂM HỌC KỲ II - MÔN T.DỤC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100</v>
      </c>
      <c r="E4" s="294"/>
      <c r="F4" s="294"/>
      <c r="G4" s="294"/>
      <c r="H4" s="294"/>
      <c r="I4" s="295"/>
      <c r="J4" s="296" t="s">
        <v>101</v>
      </c>
      <c r="K4" s="294"/>
      <c r="L4" s="294"/>
      <c r="M4" s="294"/>
      <c r="N4" s="294"/>
      <c r="O4" s="295"/>
      <c r="P4" s="118" t="s">
        <v>6</v>
      </c>
      <c r="Q4" s="17" t="s">
        <v>28</v>
      </c>
      <c r="R4" s="16" t="s">
        <v>77</v>
      </c>
      <c r="S4" s="109" t="s">
        <v>27</v>
      </c>
      <c r="T4" s="300" t="s">
        <v>22</v>
      </c>
      <c r="U4" s="301"/>
      <c r="V4" s="293" t="s">
        <v>100</v>
      </c>
      <c r="W4" s="294"/>
      <c r="X4" s="294"/>
      <c r="Y4" s="294"/>
      <c r="Z4" s="294"/>
      <c r="AA4" s="295"/>
      <c r="AB4" s="296" t="s">
        <v>101</v>
      </c>
      <c r="AC4" s="294"/>
      <c r="AD4" s="294"/>
      <c r="AE4" s="294"/>
      <c r="AF4" s="294"/>
      <c r="AG4" s="295"/>
      <c r="AH4" s="118" t="s">
        <v>6</v>
      </c>
      <c r="AI4" s="17" t="s">
        <v>28</v>
      </c>
      <c r="AJ4" s="89" t="s">
        <v>11</v>
      </c>
      <c r="AK4" s="16" t="s">
        <v>78</v>
      </c>
    </row>
    <row r="5" spans="1:37" s="23" customFormat="1" ht="17.25" customHeight="1">
      <c r="A5" s="67">
        <v>1</v>
      </c>
      <c r="B5" s="113" t="str">
        <f>IF(DS!B5&lt;&gt;"",DS!B5,"")</f>
        <v>Lê Vũ Hoàng Thiện</v>
      </c>
      <c r="C5" s="26" t="str">
        <f>IF(DS!C5&lt;&gt;"",DS!C5,"")</f>
        <v>Thiện</v>
      </c>
      <c r="D5" s="179" t="s">
        <v>38</v>
      </c>
      <c r="E5" s="180"/>
      <c r="F5" s="180"/>
      <c r="G5" s="180"/>
      <c r="H5" s="180"/>
      <c r="I5" s="181"/>
      <c r="J5" s="182"/>
      <c r="K5" s="183"/>
      <c r="L5" s="183"/>
      <c r="M5" s="184"/>
      <c r="N5" s="184"/>
      <c r="O5" s="185"/>
      <c r="P5" s="186" t="s">
        <v>38</v>
      </c>
      <c r="Q5" s="35" t="str">
        <f>IF(OR(COUNTA(D5:O5)=0,C5="",P5=""),"",IF(AND(COUNTIF(D5:P5,"Đ")/COUNTA(D5:P5)&gt;=2/3,P5="Đ"),"Đ","CĐ"))</f>
        <v>Đ</v>
      </c>
      <c r="R5" s="68"/>
      <c r="S5" s="67">
        <v>1</v>
      </c>
      <c r="T5" s="113" t="str">
        <f>IF(B5&lt;&gt;"",B5,"")</f>
        <v>Lê Vũ Hoàng Thiện</v>
      </c>
      <c r="U5" s="26" t="str">
        <f>IF(C5&lt;&gt;"",C5,"")</f>
        <v>Thiện</v>
      </c>
      <c r="V5" s="187"/>
      <c r="W5" s="180"/>
      <c r="X5" s="180"/>
      <c r="Y5" s="180"/>
      <c r="Z5" s="180"/>
      <c r="AA5" s="181"/>
      <c r="AB5" s="182"/>
      <c r="AC5" s="183"/>
      <c r="AD5" s="183"/>
      <c r="AE5" s="184"/>
      <c r="AF5" s="184"/>
      <c r="AG5" s="185"/>
      <c r="AH5" s="186"/>
      <c r="AI5" s="35" t="str">
        <f>IF(OR(COUNTA(V5:AH5)=0,U5="",AH5=""),"",IF(AND(COUNTIF(V5:AH5,"Đ")/COUNTA(V5:AH5)&gt;=2/3,AH5="Đ"),"Đ","CĐ"))</f>
        <v/>
      </c>
      <c r="AJ5" s="90" t="str">
        <f>IF(OR(AI5="",Q5=""),"",IF(AI5="Đ","Đ","CĐ"))</f>
        <v/>
      </c>
      <c r="AK5" s="224"/>
    </row>
    <row r="6" spans="1:37" s="23" customFormat="1" ht="17.25" customHeight="1">
      <c r="A6" s="69">
        <v>2</v>
      </c>
      <c r="B6" s="114" t="str">
        <f>IF(DS!B6&lt;&gt;"",DS!B6,"")</f>
        <v>Nguyễn Thị Kim Quỳnh</v>
      </c>
      <c r="C6" s="36" t="str">
        <f>IF(DS!C6&lt;&gt;"",DS!C6,"")</f>
        <v>Quỳnh</v>
      </c>
      <c r="D6" s="188" t="s">
        <v>38</v>
      </c>
      <c r="E6" s="189"/>
      <c r="F6" s="189"/>
      <c r="G6" s="189"/>
      <c r="H6" s="189"/>
      <c r="I6" s="190"/>
      <c r="J6" s="191"/>
      <c r="K6" s="192"/>
      <c r="L6" s="192"/>
      <c r="M6" s="193"/>
      <c r="N6" s="193"/>
      <c r="O6" s="194"/>
      <c r="P6" s="195" t="s">
        <v>38</v>
      </c>
      <c r="Q6" s="45" t="str">
        <f t="shared" ref="Q6:Q44" si="0">IF(OR(COUNTA(D6:O6)=0,C6="",P6=""),"",IF(AND(COUNTIF(D6:P6,"Đ")/COUNTA(D6:P6)&gt;=2/3,P6="Đ"),"Đ","CĐ"))</f>
        <v>Đ</v>
      </c>
      <c r="R6" s="70"/>
      <c r="S6" s="69">
        <v>2</v>
      </c>
      <c r="T6" s="114" t="str">
        <f t="shared" ref="T6:U44" si="1">IF(B6&lt;&gt;"",B6,"")</f>
        <v>Nguyễn Thị Kim Quỳnh</v>
      </c>
      <c r="U6" s="36" t="str">
        <f t="shared" si="1"/>
        <v>Quỳnh</v>
      </c>
      <c r="V6" s="196" t="s">
        <v>38</v>
      </c>
      <c r="W6" s="189"/>
      <c r="X6" s="189"/>
      <c r="Y6" s="189"/>
      <c r="Z6" s="189"/>
      <c r="AA6" s="190"/>
      <c r="AB6" s="191"/>
      <c r="AC6" s="192"/>
      <c r="AD6" s="192"/>
      <c r="AE6" s="193"/>
      <c r="AF6" s="193"/>
      <c r="AG6" s="194"/>
      <c r="AH6" s="195" t="s">
        <v>38</v>
      </c>
      <c r="AI6" s="45" t="str">
        <f t="shared" ref="AI6:AI44" si="2">IF(OR(COUNTA(V6:AH6)=0,U6="",AH6=""),"",IF(AND(COUNTIF(V6:AH6,"Đ")/COUNTA(V6:AH6)&gt;=2/3,AH6="Đ"),"Đ","CĐ"))</f>
        <v>Đ</v>
      </c>
      <c r="AJ6" s="91" t="str">
        <f t="shared" ref="AJ6:AJ44" si="3">IF(OR(AI6="",Q6=""),"",IF(AI6="Đ","Đ","CĐ"))</f>
        <v>Đ</v>
      </c>
      <c r="AK6" s="225"/>
    </row>
    <row r="7" spans="1:37" s="23" customFormat="1" ht="17.25" customHeight="1">
      <c r="A7" s="69">
        <v>3</v>
      </c>
      <c r="B7" s="114" t="str">
        <f>IF(DS!B7&lt;&gt;"",DS!B7,"")</f>
        <v>Nguyễn Công Minh</v>
      </c>
      <c r="C7" s="36" t="str">
        <f>IF(DS!C7&lt;&gt;"",DS!C7,"")</f>
        <v>Minh</v>
      </c>
      <c r="D7" s="188" t="s">
        <v>38</v>
      </c>
      <c r="E7" s="189"/>
      <c r="F7" s="189"/>
      <c r="G7" s="189"/>
      <c r="H7" s="189"/>
      <c r="I7" s="190"/>
      <c r="J7" s="191"/>
      <c r="K7" s="192"/>
      <c r="L7" s="192"/>
      <c r="M7" s="193"/>
      <c r="N7" s="193"/>
      <c r="O7" s="194"/>
      <c r="P7" s="195" t="s">
        <v>38</v>
      </c>
      <c r="Q7" s="45" t="str">
        <f t="shared" si="0"/>
        <v>Đ</v>
      </c>
      <c r="R7" s="70"/>
      <c r="S7" s="69">
        <v>3</v>
      </c>
      <c r="T7" s="114" t="str">
        <f t="shared" si="1"/>
        <v>Nguyễn Công Minh</v>
      </c>
      <c r="U7" s="36" t="str">
        <f t="shared" si="1"/>
        <v>Minh</v>
      </c>
      <c r="V7" s="196" t="s">
        <v>38</v>
      </c>
      <c r="W7" s="189"/>
      <c r="X7" s="189"/>
      <c r="Y7" s="189"/>
      <c r="Z7" s="189"/>
      <c r="AA7" s="190"/>
      <c r="AB7" s="191"/>
      <c r="AC7" s="192"/>
      <c r="AD7" s="192"/>
      <c r="AE7" s="193"/>
      <c r="AF7" s="193"/>
      <c r="AG7" s="194"/>
      <c r="AH7" s="195" t="s">
        <v>38</v>
      </c>
      <c r="AI7" s="45" t="str">
        <f t="shared" si="2"/>
        <v>Đ</v>
      </c>
      <c r="AJ7" s="91" t="str">
        <f t="shared" si="3"/>
        <v>Đ</v>
      </c>
      <c r="AK7" s="225"/>
    </row>
    <row r="8" spans="1:37" s="23" customFormat="1" ht="17.25" customHeight="1">
      <c r="A8" s="69">
        <v>4</v>
      </c>
      <c r="B8" s="114" t="str">
        <f>IF(DS!B8&lt;&gt;"",DS!B8,"")</f>
        <v>Nguyễn Minh Triết</v>
      </c>
      <c r="C8" s="36" t="str">
        <f>IF(DS!C8&lt;&gt;"",DS!C8,"")</f>
        <v>Triết</v>
      </c>
      <c r="D8" s="188" t="s">
        <v>120</v>
      </c>
      <c r="E8" s="189"/>
      <c r="F8" s="189"/>
      <c r="G8" s="189"/>
      <c r="H8" s="189"/>
      <c r="I8" s="190"/>
      <c r="J8" s="191"/>
      <c r="K8" s="192"/>
      <c r="L8" s="192"/>
      <c r="M8" s="193"/>
      <c r="N8" s="193"/>
      <c r="O8" s="194"/>
      <c r="P8" s="195" t="s">
        <v>38</v>
      </c>
      <c r="Q8" s="45" t="str">
        <f t="shared" si="0"/>
        <v>Đ</v>
      </c>
      <c r="R8" s="70"/>
      <c r="S8" s="69">
        <v>4</v>
      </c>
      <c r="T8" s="114" t="str">
        <f t="shared" si="1"/>
        <v>Nguyễn Minh Triết</v>
      </c>
      <c r="U8" s="36" t="str">
        <f t="shared" si="1"/>
        <v>Triết</v>
      </c>
      <c r="V8" s="196" t="s">
        <v>38</v>
      </c>
      <c r="W8" s="189"/>
      <c r="X8" s="189"/>
      <c r="Y8" s="189"/>
      <c r="Z8" s="189"/>
      <c r="AA8" s="190"/>
      <c r="AB8" s="191"/>
      <c r="AC8" s="192"/>
      <c r="AD8" s="192"/>
      <c r="AE8" s="193"/>
      <c r="AF8" s="193"/>
      <c r="AG8" s="194"/>
      <c r="AH8" s="195" t="s">
        <v>38</v>
      </c>
      <c r="AI8" s="45" t="str">
        <f t="shared" si="2"/>
        <v>Đ</v>
      </c>
      <c r="AJ8" s="91" t="str">
        <f t="shared" si="3"/>
        <v>Đ</v>
      </c>
      <c r="AK8" s="225"/>
    </row>
    <row r="9" spans="1:37" s="23" customFormat="1" ht="17.25" customHeight="1">
      <c r="A9" s="75">
        <v>5</v>
      </c>
      <c r="B9" s="115" t="str">
        <f>IF(DS!B9&lt;&gt;"",DS!B9,"")</f>
        <v>Đào Ngọc Sáng</v>
      </c>
      <c r="C9" s="76" t="str">
        <f>IF(DS!C9&lt;&gt;"",DS!C9,"")</f>
        <v>sáng</v>
      </c>
      <c r="D9" s="197" t="s">
        <v>38</v>
      </c>
      <c r="E9" s="198"/>
      <c r="F9" s="198"/>
      <c r="G9" s="198"/>
      <c r="H9" s="198"/>
      <c r="I9" s="199"/>
      <c r="J9" s="200"/>
      <c r="K9" s="201"/>
      <c r="L9" s="201"/>
      <c r="M9" s="202"/>
      <c r="N9" s="202"/>
      <c r="O9" s="203"/>
      <c r="P9" s="204" t="s">
        <v>38</v>
      </c>
      <c r="Q9" s="85" t="str">
        <f t="shared" si="0"/>
        <v>Đ</v>
      </c>
      <c r="R9" s="86"/>
      <c r="S9" s="75">
        <v>5</v>
      </c>
      <c r="T9" s="115" t="str">
        <f t="shared" si="1"/>
        <v>Đào Ngọc Sáng</v>
      </c>
      <c r="U9" s="76" t="str">
        <f t="shared" si="1"/>
        <v>sáng</v>
      </c>
      <c r="V9" s="197" t="s">
        <v>38</v>
      </c>
      <c r="W9" s="198"/>
      <c r="X9" s="198"/>
      <c r="Y9" s="198"/>
      <c r="Z9" s="198"/>
      <c r="AA9" s="199"/>
      <c r="AB9" s="200"/>
      <c r="AC9" s="201"/>
      <c r="AD9" s="201"/>
      <c r="AE9" s="202"/>
      <c r="AF9" s="202"/>
      <c r="AG9" s="203"/>
      <c r="AH9" s="204" t="s">
        <v>38</v>
      </c>
      <c r="AI9" s="85" t="str">
        <f t="shared" si="2"/>
        <v>Đ</v>
      </c>
      <c r="AJ9" s="92" t="str">
        <f t="shared" si="3"/>
        <v>Đ</v>
      </c>
      <c r="AK9" s="226"/>
    </row>
    <row r="10" spans="1:37" s="23" customFormat="1" ht="17.25" customHeight="1">
      <c r="A10" s="73">
        <v>6</v>
      </c>
      <c r="B10" s="116" t="str">
        <f>IF(DS!B10&lt;&gt;"",DS!B10,"")</f>
        <v>Nguyễn Thông Cường</v>
      </c>
      <c r="C10" s="26" t="str">
        <f>IF(DS!C10&lt;&gt;"",DS!C10,"")</f>
        <v>Cường</v>
      </c>
      <c r="D10" s="206" t="s">
        <v>38</v>
      </c>
      <c r="E10" s="207"/>
      <c r="F10" s="207"/>
      <c r="G10" s="207"/>
      <c r="H10" s="207"/>
      <c r="I10" s="208"/>
      <c r="J10" s="209"/>
      <c r="K10" s="210"/>
      <c r="L10" s="210"/>
      <c r="M10" s="211"/>
      <c r="N10" s="211"/>
      <c r="O10" s="212"/>
      <c r="P10" s="213" t="s">
        <v>38</v>
      </c>
      <c r="Q10" s="64" t="str">
        <f t="shared" si="0"/>
        <v>Đ</v>
      </c>
      <c r="R10" s="74"/>
      <c r="S10" s="73">
        <v>6</v>
      </c>
      <c r="T10" s="116" t="str">
        <f t="shared" si="1"/>
        <v>Nguyễn Thông Cường</v>
      </c>
      <c r="U10" s="26" t="str">
        <f t="shared" si="1"/>
        <v>Cường</v>
      </c>
      <c r="V10" s="206" t="s">
        <v>38</v>
      </c>
      <c r="W10" s="207"/>
      <c r="X10" s="207"/>
      <c r="Y10" s="207"/>
      <c r="Z10" s="207"/>
      <c r="AA10" s="208"/>
      <c r="AB10" s="209"/>
      <c r="AC10" s="210"/>
      <c r="AD10" s="210"/>
      <c r="AE10" s="211"/>
      <c r="AF10" s="211"/>
      <c r="AG10" s="212"/>
      <c r="AH10" s="213" t="s">
        <v>38</v>
      </c>
      <c r="AI10" s="64" t="str">
        <f t="shared" si="2"/>
        <v>Đ</v>
      </c>
      <c r="AJ10" s="93" t="str">
        <f t="shared" si="3"/>
        <v>Đ</v>
      </c>
      <c r="AK10" s="227"/>
    </row>
    <row r="11" spans="1:37" s="23" customFormat="1" ht="17.25" customHeight="1">
      <c r="A11" s="69">
        <v>7</v>
      </c>
      <c r="B11" s="114" t="str">
        <f>IF(DS!B11&lt;&gt;"",DS!B11,"")</f>
        <v>Phan Vĩnh Phú</v>
      </c>
      <c r="C11" s="36" t="str">
        <f>IF(DS!C11&lt;&gt;"",DS!C11,"")</f>
        <v>Phú</v>
      </c>
      <c r="D11" s="188" t="s">
        <v>38</v>
      </c>
      <c r="E11" s="189"/>
      <c r="F11" s="189"/>
      <c r="G11" s="189"/>
      <c r="H11" s="189"/>
      <c r="I11" s="190"/>
      <c r="J11" s="191"/>
      <c r="K11" s="192"/>
      <c r="L11" s="192"/>
      <c r="M11" s="193"/>
      <c r="N11" s="193"/>
      <c r="O11" s="194"/>
      <c r="P11" s="195" t="s">
        <v>38</v>
      </c>
      <c r="Q11" s="45" t="str">
        <f t="shared" si="0"/>
        <v>Đ</v>
      </c>
      <c r="R11" s="70"/>
      <c r="S11" s="69">
        <v>7</v>
      </c>
      <c r="T11" s="114" t="str">
        <f t="shared" si="1"/>
        <v>Phan Vĩnh Phú</v>
      </c>
      <c r="U11" s="36" t="str">
        <f t="shared" si="1"/>
        <v>Phú</v>
      </c>
      <c r="V11" s="188" t="s">
        <v>38</v>
      </c>
      <c r="W11" s="189"/>
      <c r="X11" s="189"/>
      <c r="Y11" s="189"/>
      <c r="Z11" s="189"/>
      <c r="AA11" s="190"/>
      <c r="AB11" s="191"/>
      <c r="AC11" s="192"/>
      <c r="AD11" s="192"/>
      <c r="AE11" s="193"/>
      <c r="AF11" s="193"/>
      <c r="AG11" s="194"/>
      <c r="AH11" s="195" t="s">
        <v>38</v>
      </c>
      <c r="AI11" s="45" t="str">
        <f t="shared" si="2"/>
        <v>Đ</v>
      </c>
      <c r="AJ11" s="91" t="str">
        <f t="shared" si="3"/>
        <v>Đ</v>
      </c>
      <c r="AK11" s="225"/>
    </row>
    <row r="12" spans="1:37" s="23" customFormat="1" ht="17.25" customHeight="1">
      <c r="A12" s="69">
        <v>8</v>
      </c>
      <c r="B12" s="114" t="str">
        <f>IF(DS!B12&lt;&gt;"",DS!B12,"")</f>
        <v>Dương Thiên Thanh</v>
      </c>
      <c r="C12" s="36" t="str">
        <f>IF(DS!C12&lt;&gt;"",DS!C12,"")</f>
        <v>Thanh</v>
      </c>
      <c r="D12" s="188" t="s">
        <v>38</v>
      </c>
      <c r="E12" s="189"/>
      <c r="F12" s="189"/>
      <c r="G12" s="189"/>
      <c r="H12" s="189"/>
      <c r="I12" s="190"/>
      <c r="J12" s="191"/>
      <c r="K12" s="192"/>
      <c r="L12" s="192"/>
      <c r="M12" s="193"/>
      <c r="N12" s="193"/>
      <c r="O12" s="194"/>
      <c r="P12" s="195" t="s">
        <v>38</v>
      </c>
      <c r="Q12" s="45" t="str">
        <f t="shared" si="0"/>
        <v>Đ</v>
      </c>
      <c r="R12" s="70"/>
      <c r="S12" s="69">
        <v>8</v>
      </c>
      <c r="T12" s="114" t="str">
        <f t="shared" si="1"/>
        <v>Dương Thiên Thanh</v>
      </c>
      <c r="U12" s="36" t="str">
        <f t="shared" si="1"/>
        <v>Thanh</v>
      </c>
      <c r="V12" s="188" t="s">
        <v>38</v>
      </c>
      <c r="W12" s="189"/>
      <c r="X12" s="189"/>
      <c r="Y12" s="189"/>
      <c r="Z12" s="189"/>
      <c r="AA12" s="190"/>
      <c r="AB12" s="191"/>
      <c r="AC12" s="192"/>
      <c r="AD12" s="192"/>
      <c r="AE12" s="193"/>
      <c r="AF12" s="193"/>
      <c r="AG12" s="194"/>
      <c r="AH12" s="195" t="s">
        <v>38</v>
      </c>
      <c r="AI12" s="45" t="str">
        <f t="shared" si="2"/>
        <v>Đ</v>
      </c>
      <c r="AJ12" s="91" t="str">
        <f t="shared" si="3"/>
        <v>Đ</v>
      </c>
      <c r="AK12" s="225"/>
    </row>
    <row r="13" spans="1:37" s="23" customFormat="1" ht="17.25" customHeight="1">
      <c r="A13" s="69">
        <v>9</v>
      </c>
      <c r="B13" s="114" t="str">
        <f>IF(DS!B13&lt;&gt;"",DS!B13,"")</f>
        <v>Trần Nguyễn Quốc Thuận</v>
      </c>
      <c r="C13" s="36" t="str">
        <f>IF(DS!C13&lt;&gt;"",DS!C13,"")</f>
        <v>Thuận</v>
      </c>
      <c r="D13" s="188" t="s">
        <v>38</v>
      </c>
      <c r="E13" s="189"/>
      <c r="F13" s="189"/>
      <c r="G13" s="189"/>
      <c r="H13" s="189"/>
      <c r="I13" s="190"/>
      <c r="J13" s="191"/>
      <c r="K13" s="192"/>
      <c r="L13" s="192"/>
      <c r="M13" s="193"/>
      <c r="N13" s="193"/>
      <c r="O13" s="194"/>
      <c r="P13" s="195" t="s">
        <v>38</v>
      </c>
      <c r="Q13" s="45" t="str">
        <f t="shared" si="0"/>
        <v>Đ</v>
      </c>
      <c r="R13" s="70"/>
      <c r="S13" s="69">
        <v>9</v>
      </c>
      <c r="T13" s="114" t="str">
        <f t="shared" si="1"/>
        <v>Trần Nguyễn Quốc Thuận</v>
      </c>
      <c r="U13" s="36" t="str">
        <f t="shared" si="1"/>
        <v>Thuận</v>
      </c>
      <c r="V13" s="188" t="s">
        <v>38</v>
      </c>
      <c r="W13" s="189"/>
      <c r="X13" s="189"/>
      <c r="Y13" s="189"/>
      <c r="Z13" s="189"/>
      <c r="AA13" s="190"/>
      <c r="AB13" s="191"/>
      <c r="AC13" s="192"/>
      <c r="AD13" s="192"/>
      <c r="AE13" s="193"/>
      <c r="AF13" s="193"/>
      <c r="AG13" s="194"/>
      <c r="AH13" s="195" t="s">
        <v>38</v>
      </c>
      <c r="AI13" s="45" t="str">
        <f t="shared" si="2"/>
        <v>Đ</v>
      </c>
      <c r="AJ13" s="91" t="str">
        <f t="shared" si="3"/>
        <v>Đ</v>
      </c>
      <c r="AK13" s="225"/>
    </row>
    <row r="14" spans="1:37" s="23" customFormat="1" ht="17.25" customHeight="1">
      <c r="A14" s="75">
        <v>10</v>
      </c>
      <c r="B14" s="115" t="str">
        <f>IF(DS!B14&lt;&gt;"",DS!B14,"")</f>
        <v>đặng Nhật</v>
      </c>
      <c r="C14" s="76" t="str">
        <f>IF(DS!C14&lt;&gt;"",DS!C14,"")</f>
        <v>Huy</v>
      </c>
      <c r="D14" s="197"/>
      <c r="E14" s="198"/>
      <c r="F14" s="198"/>
      <c r="G14" s="198"/>
      <c r="H14" s="198"/>
      <c r="I14" s="199"/>
      <c r="J14" s="200" t="s">
        <v>120</v>
      </c>
      <c r="K14" s="201"/>
      <c r="L14" s="201"/>
      <c r="M14" s="202"/>
      <c r="N14" s="202"/>
      <c r="O14" s="203"/>
      <c r="P14" s="204" t="s">
        <v>120</v>
      </c>
      <c r="Q14" s="85" t="str">
        <f t="shared" si="0"/>
        <v>Đ</v>
      </c>
      <c r="R14" s="86"/>
      <c r="S14" s="75">
        <v>10</v>
      </c>
      <c r="T14" s="115" t="str">
        <f t="shared" si="1"/>
        <v>đặng Nhật</v>
      </c>
      <c r="U14" s="76" t="str">
        <f t="shared" si="1"/>
        <v>Huy</v>
      </c>
      <c r="V14" s="197" t="s">
        <v>38</v>
      </c>
      <c r="W14" s="198"/>
      <c r="X14" s="198"/>
      <c r="Y14" s="198"/>
      <c r="Z14" s="198"/>
      <c r="AA14" s="199"/>
      <c r="AB14" s="200"/>
      <c r="AC14" s="201"/>
      <c r="AD14" s="201"/>
      <c r="AE14" s="202"/>
      <c r="AF14" s="202"/>
      <c r="AG14" s="203"/>
      <c r="AH14" s="204" t="s">
        <v>38</v>
      </c>
      <c r="AI14" s="85" t="str">
        <f t="shared" si="2"/>
        <v>Đ</v>
      </c>
      <c r="AJ14" s="92" t="str">
        <f t="shared" si="3"/>
        <v>Đ</v>
      </c>
      <c r="AK14" s="226"/>
    </row>
    <row r="15" spans="1:37" s="23" customFormat="1" ht="17.25" customHeight="1">
      <c r="A15" s="73">
        <v>11</v>
      </c>
      <c r="B15" s="116" t="str">
        <f>IF(DS!B15&lt;&gt;"",DS!B15,"")</f>
        <v>Lê Hồ Ngọc Thắng</v>
      </c>
      <c r="C15" s="26" t="str">
        <f>IF(DS!C15&lt;&gt;"",DS!C15,"")</f>
        <v>Thắng</v>
      </c>
      <c r="D15" s="206" t="s">
        <v>38</v>
      </c>
      <c r="E15" s="207"/>
      <c r="F15" s="207"/>
      <c r="G15" s="207"/>
      <c r="H15" s="207"/>
      <c r="I15" s="208"/>
      <c r="J15" s="209"/>
      <c r="K15" s="210"/>
      <c r="L15" s="210"/>
      <c r="M15" s="211"/>
      <c r="N15" s="211"/>
      <c r="O15" s="212"/>
      <c r="P15" s="213" t="s">
        <v>38</v>
      </c>
      <c r="Q15" s="64" t="str">
        <f t="shared" si="0"/>
        <v>Đ</v>
      </c>
      <c r="R15" s="74"/>
      <c r="S15" s="73">
        <v>11</v>
      </c>
      <c r="T15" s="116" t="str">
        <f t="shared" si="1"/>
        <v>Lê Hồ Ngọc Thắng</v>
      </c>
      <c r="U15" s="26" t="str">
        <f t="shared" si="1"/>
        <v>Thắng</v>
      </c>
      <c r="V15" s="214"/>
      <c r="W15" s="207"/>
      <c r="X15" s="207"/>
      <c r="Y15" s="207"/>
      <c r="Z15" s="207"/>
      <c r="AA15" s="208"/>
      <c r="AB15" s="209"/>
      <c r="AC15" s="210"/>
      <c r="AD15" s="210"/>
      <c r="AE15" s="211"/>
      <c r="AF15" s="211"/>
      <c r="AG15" s="212"/>
      <c r="AH15" s="213"/>
      <c r="AI15" s="64" t="str">
        <f t="shared" si="2"/>
        <v/>
      </c>
      <c r="AJ15" s="93" t="str">
        <f t="shared" si="3"/>
        <v/>
      </c>
      <c r="AK15" s="227"/>
    </row>
    <row r="16" spans="1:37" s="23" customFormat="1" ht="17.25" customHeight="1">
      <c r="A16" s="69">
        <v>12</v>
      </c>
      <c r="B16" s="114" t="str">
        <f>IF(DS!B16&lt;&gt;"",DS!B16,"")</f>
        <v>Vũ Phạm Thành Long</v>
      </c>
      <c r="C16" s="36" t="str">
        <f>IF(DS!C16&lt;&gt;"",DS!C16,"")</f>
        <v>Long</v>
      </c>
      <c r="D16" s="188" t="s">
        <v>38</v>
      </c>
      <c r="E16" s="189"/>
      <c r="F16" s="189"/>
      <c r="G16" s="189"/>
      <c r="H16" s="189"/>
      <c r="I16" s="190"/>
      <c r="J16" s="191"/>
      <c r="K16" s="192"/>
      <c r="L16" s="192"/>
      <c r="M16" s="193"/>
      <c r="N16" s="193"/>
      <c r="O16" s="194"/>
      <c r="P16" s="195" t="s">
        <v>38</v>
      </c>
      <c r="Q16" s="45" t="str">
        <f t="shared" si="0"/>
        <v>Đ</v>
      </c>
      <c r="R16" s="70"/>
      <c r="S16" s="69">
        <v>12</v>
      </c>
      <c r="T16" s="114" t="str">
        <f t="shared" si="1"/>
        <v>Vũ Phạm Thành Long</v>
      </c>
      <c r="U16" s="36" t="str">
        <f t="shared" si="1"/>
        <v>Long</v>
      </c>
      <c r="V16" s="196"/>
      <c r="W16" s="189"/>
      <c r="X16" s="189"/>
      <c r="Y16" s="189"/>
      <c r="Z16" s="189"/>
      <c r="AA16" s="190"/>
      <c r="AB16" s="191"/>
      <c r="AC16" s="192"/>
      <c r="AD16" s="192"/>
      <c r="AE16" s="193"/>
      <c r="AF16" s="193"/>
      <c r="AG16" s="194"/>
      <c r="AH16" s="195"/>
      <c r="AI16" s="45" t="str">
        <f t="shared" si="2"/>
        <v/>
      </c>
      <c r="AJ16" s="91" t="str">
        <f t="shared" si="3"/>
        <v/>
      </c>
      <c r="AK16" s="225"/>
    </row>
    <row r="17" spans="1:37" s="23" customFormat="1" ht="17.25" customHeight="1">
      <c r="A17" s="69">
        <v>13</v>
      </c>
      <c r="B17" s="114" t="str">
        <f>IF(DS!B17&lt;&gt;"",DS!B17,"")</f>
        <v/>
      </c>
      <c r="C17" s="36" t="str">
        <f>IF(DS!C17&lt;&gt;"",DS!C17,"")</f>
        <v>Kha</v>
      </c>
      <c r="D17" s="188"/>
      <c r="E17" s="189"/>
      <c r="F17" s="189"/>
      <c r="G17" s="189"/>
      <c r="H17" s="189"/>
      <c r="I17" s="190"/>
      <c r="J17" s="191"/>
      <c r="K17" s="192"/>
      <c r="L17" s="192"/>
      <c r="M17" s="193"/>
      <c r="N17" s="193"/>
      <c r="O17" s="194"/>
      <c r="P17" s="195"/>
      <c r="Q17" s="45" t="str">
        <f t="shared" si="0"/>
        <v/>
      </c>
      <c r="R17" s="70"/>
      <c r="S17" s="69">
        <v>13</v>
      </c>
      <c r="T17" s="114" t="str">
        <f t="shared" si="1"/>
        <v/>
      </c>
      <c r="U17" s="36" t="str">
        <f t="shared" si="1"/>
        <v>Kha</v>
      </c>
      <c r="V17" s="196"/>
      <c r="W17" s="189"/>
      <c r="X17" s="189"/>
      <c r="Y17" s="189"/>
      <c r="Z17" s="189"/>
      <c r="AA17" s="190"/>
      <c r="AB17" s="191"/>
      <c r="AC17" s="192"/>
      <c r="AD17" s="192"/>
      <c r="AE17" s="193"/>
      <c r="AF17" s="193"/>
      <c r="AG17" s="194"/>
      <c r="AH17" s="195"/>
      <c r="AI17" s="45" t="str">
        <f t="shared" si="2"/>
        <v/>
      </c>
      <c r="AJ17" s="91" t="str">
        <f t="shared" si="3"/>
        <v/>
      </c>
      <c r="AK17" s="225"/>
    </row>
    <row r="18" spans="1:37" s="23" customFormat="1" ht="17.25" customHeight="1">
      <c r="A18" s="69">
        <v>14</v>
      </c>
      <c r="B18" s="114" t="str">
        <f>IF(DS!B18&lt;&gt;"",DS!B18,"")</f>
        <v/>
      </c>
      <c r="C18" s="36" t="str">
        <f>IF(DS!C18&lt;&gt;"",DS!C18,"")</f>
        <v>Châu</v>
      </c>
      <c r="D18" s="188"/>
      <c r="E18" s="189"/>
      <c r="F18" s="189"/>
      <c r="G18" s="189"/>
      <c r="H18" s="189"/>
      <c r="I18" s="190"/>
      <c r="J18" s="191"/>
      <c r="K18" s="192"/>
      <c r="L18" s="192"/>
      <c r="M18" s="193"/>
      <c r="N18" s="193"/>
      <c r="O18" s="194"/>
      <c r="P18" s="195"/>
      <c r="Q18" s="45" t="str">
        <f t="shared" si="0"/>
        <v/>
      </c>
      <c r="R18" s="70"/>
      <c r="S18" s="69">
        <v>14</v>
      </c>
      <c r="T18" s="114" t="str">
        <f t="shared" si="1"/>
        <v/>
      </c>
      <c r="U18" s="36" t="str">
        <f t="shared" si="1"/>
        <v>Châu</v>
      </c>
      <c r="V18" s="196"/>
      <c r="W18" s="189"/>
      <c r="X18" s="189"/>
      <c r="Y18" s="189"/>
      <c r="Z18" s="189"/>
      <c r="AA18" s="190"/>
      <c r="AB18" s="191"/>
      <c r="AC18" s="192"/>
      <c r="AD18" s="192"/>
      <c r="AE18" s="193"/>
      <c r="AF18" s="193"/>
      <c r="AG18" s="194"/>
      <c r="AH18" s="195"/>
      <c r="AI18" s="45" t="str">
        <f t="shared" si="2"/>
        <v/>
      </c>
      <c r="AJ18" s="91" t="str">
        <f t="shared" si="3"/>
        <v/>
      </c>
      <c r="AK18" s="225"/>
    </row>
    <row r="19" spans="1:37" s="23" customFormat="1" ht="17.25" customHeight="1">
      <c r="A19" s="75">
        <v>15</v>
      </c>
      <c r="B19" s="115" t="str">
        <f>IF(DS!B19&lt;&gt;"",DS!B19,"")</f>
        <v/>
      </c>
      <c r="C19" s="76" t="str">
        <f>IF(DS!C19&lt;&gt;"",DS!C19,"")</f>
        <v/>
      </c>
      <c r="D19" s="197"/>
      <c r="E19" s="198"/>
      <c r="F19" s="198"/>
      <c r="G19" s="198"/>
      <c r="H19" s="198"/>
      <c r="I19" s="199"/>
      <c r="J19" s="200"/>
      <c r="K19" s="201"/>
      <c r="L19" s="201"/>
      <c r="M19" s="202"/>
      <c r="N19" s="202"/>
      <c r="O19" s="203"/>
      <c r="P19" s="204"/>
      <c r="Q19" s="85" t="str">
        <f t="shared" si="0"/>
        <v/>
      </c>
      <c r="R19" s="86"/>
      <c r="S19" s="75">
        <v>15</v>
      </c>
      <c r="T19" s="115" t="str">
        <f t="shared" si="1"/>
        <v/>
      </c>
      <c r="U19" s="76" t="str">
        <f t="shared" si="1"/>
        <v/>
      </c>
      <c r="V19" s="205"/>
      <c r="W19" s="198"/>
      <c r="X19" s="198"/>
      <c r="Y19" s="198"/>
      <c r="Z19" s="198"/>
      <c r="AA19" s="199"/>
      <c r="AB19" s="200"/>
      <c r="AC19" s="201"/>
      <c r="AD19" s="201"/>
      <c r="AE19" s="202"/>
      <c r="AF19" s="202"/>
      <c r="AG19" s="203"/>
      <c r="AH19" s="204"/>
      <c r="AI19" s="85" t="str">
        <f t="shared" si="2"/>
        <v/>
      </c>
      <c r="AJ19" s="92" t="str">
        <f t="shared" si="3"/>
        <v/>
      </c>
      <c r="AK19" s="226"/>
    </row>
    <row r="20" spans="1:37" s="23" customFormat="1" ht="17.25" customHeight="1">
      <c r="A20" s="73">
        <v>16</v>
      </c>
      <c r="B20" s="116" t="str">
        <f>IF(DS!B20&lt;&gt;"",DS!B20,"")</f>
        <v/>
      </c>
      <c r="C20" s="26" t="str">
        <f>IF(DS!C20&lt;&gt;"",DS!C20,"")</f>
        <v/>
      </c>
      <c r="D20" s="206"/>
      <c r="E20" s="207"/>
      <c r="F20" s="207"/>
      <c r="G20" s="207"/>
      <c r="H20" s="207"/>
      <c r="I20" s="208"/>
      <c r="J20" s="209"/>
      <c r="K20" s="210"/>
      <c r="L20" s="210"/>
      <c r="M20" s="211"/>
      <c r="N20" s="211"/>
      <c r="O20" s="212"/>
      <c r="P20" s="213"/>
      <c r="Q20" s="64" t="str">
        <f t="shared" si="0"/>
        <v/>
      </c>
      <c r="R20" s="74"/>
      <c r="S20" s="73">
        <v>16</v>
      </c>
      <c r="T20" s="116" t="str">
        <f t="shared" si="1"/>
        <v/>
      </c>
      <c r="U20" s="26" t="str">
        <f t="shared" si="1"/>
        <v/>
      </c>
      <c r="V20" s="214"/>
      <c r="W20" s="207"/>
      <c r="X20" s="207"/>
      <c r="Y20" s="207"/>
      <c r="Z20" s="207"/>
      <c r="AA20" s="208"/>
      <c r="AB20" s="209"/>
      <c r="AC20" s="210"/>
      <c r="AD20" s="210"/>
      <c r="AE20" s="211"/>
      <c r="AF20" s="211"/>
      <c r="AG20" s="212"/>
      <c r="AH20" s="213"/>
      <c r="AI20" s="64" t="str">
        <f t="shared" si="2"/>
        <v/>
      </c>
      <c r="AJ20" s="93" t="str">
        <f t="shared" si="3"/>
        <v/>
      </c>
      <c r="AK20" s="227"/>
    </row>
    <row r="21" spans="1:37" s="23" customFormat="1" ht="17.25" customHeight="1">
      <c r="A21" s="69">
        <v>17</v>
      </c>
      <c r="B21" s="114" t="str">
        <f>IF(DS!B21&lt;&gt;"",DS!B21,"")</f>
        <v/>
      </c>
      <c r="C21" s="36" t="str">
        <f>IF(DS!C21&lt;&gt;"",DS!C21,"")</f>
        <v/>
      </c>
      <c r="D21" s="188"/>
      <c r="E21" s="189"/>
      <c r="F21" s="189"/>
      <c r="G21" s="189"/>
      <c r="H21" s="189"/>
      <c r="I21" s="190"/>
      <c r="J21" s="191"/>
      <c r="K21" s="192"/>
      <c r="L21" s="192"/>
      <c r="M21" s="193"/>
      <c r="N21" s="193"/>
      <c r="O21" s="194"/>
      <c r="P21" s="195"/>
      <c r="Q21" s="45" t="str">
        <f t="shared" si="0"/>
        <v/>
      </c>
      <c r="R21" s="70"/>
      <c r="S21" s="69">
        <v>17</v>
      </c>
      <c r="T21" s="114" t="str">
        <f t="shared" si="1"/>
        <v/>
      </c>
      <c r="U21" s="36" t="str">
        <f t="shared" si="1"/>
        <v/>
      </c>
      <c r="V21" s="196"/>
      <c r="W21" s="189"/>
      <c r="X21" s="189"/>
      <c r="Y21" s="189"/>
      <c r="Z21" s="189"/>
      <c r="AA21" s="190"/>
      <c r="AB21" s="191"/>
      <c r="AC21" s="192"/>
      <c r="AD21" s="192"/>
      <c r="AE21" s="193"/>
      <c r="AF21" s="193"/>
      <c r="AG21" s="194"/>
      <c r="AH21" s="195"/>
      <c r="AI21" s="45" t="str">
        <f t="shared" si="2"/>
        <v/>
      </c>
      <c r="AJ21" s="91" t="str">
        <f t="shared" si="3"/>
        <v/>
      </c>
      <c r="AK21" s="225"/>
    </row>
    <row r="22" spans="1:37" s="23" customFormat="1" ht="17.25" customHeight="1">
      <c r="A22" s="69">
        <v>18</v>
      </c>
      <c r="B22" s="114" t="str">
        <f>IF(DS!B22&lt;&gt;"",DS!B22,"")</f>
        <v/>
      </c>
      <c r="C22" s="36" t="str">
        <f>IF(DS!C22&lt;&gt;"",DS!C22,"")</f>
        <v/>
      </c>
      <c r="D22" s="188"/>
      <c r="E22" s="189"/>
      <c r="F22" s="189"/>
      <c r="G22" s="189"/>
      <c r="H22" s="189"/>
      <c r="I22" s="190"/>
      <c r="J22" s="191"/>
      <c r="K22" s="192"/>
      <c r="L22" s="192"/>
      <c r="M22" s="193"/>
      <c r="N22" s="193"/>
      <c r="O22" s="194"/>
      <c r="P22" s="195"/>
      <c r="Q22" s="45" t="str">
        <f t="shared" si="0"/>
        <v/>
      </c>
      <c r="R22" s="70"/>
      <c r="S22" s="69">
        <v>18</v>
      </c>
      <c r="T22" s="114" t="str">
        <f t="shared" si="1"/>
        <v/>
      </c>
      <c r="U22" s="36" t="str">
        <f t="shared" si="1"/>
        <v/>
      </c>
      <c r="V22" s="196"/>
      <c r="W22" s="189"/>
      <c r="X22" s="189"/>
      <c r="Y22" s="189"/>
      <c r="Z22" s="189"/>
      <c r="AA22" s="190"/>
      <c r="AB22" s="191"/>
      <c r="AC22" s="192"/>
      <c r="AD22" s="192"/>
      <c r="AE22" s="193"/>
      <c r="AF22" s="193"/>
      <c r="AG22" s="194"/>
      <c r="AH22" s="195"/>
      <c r="AI22" s="45" t="str">
        <f t="shared" si="2"/>
        <v/>
      </c>
      <c r="AJ22" s="91" t="str">
        <f t="shared" si="3"/>
        <v/>
      </c>
      <c r="AK22" s="225"/>
    </row>
    <row r="23" spans="1:37" s="23" customFormat="1" ht="17.25" customHeight="1">
      <c r="A23" s="69">
        <v>19</v>
      </c>
      <c r="B23" s="114" t="str">
        <f>IF(DS!B23&lt;&gt;"",DS!B23,"")</f>
        <v/>
      </c>
      <c r="C23" s="36" t="str">
        <f>IF(DS!C23&lt;&gt;"",DS!C23,"")</f>
        <v/>
      </c>
      <c r="D23" s="188"/>
      <c r="E23" s="189"/>
      <c r="F23" s="189"/>
      <c r="G23" s="189"/>
      <c r="H23" s="189"/>
      <c r="I23" s="190"/>
      <c r="J23" s="191"/>
      <c r="K23" s="192"/>
      <c r="L23" s="192"/>
      <c r="M23" s="193"/>
      <c r="N23" s="193"/>
      <c r="O23" s="194"/>
      <c r="P23" s="195"/>
      <c r="Q23" s="45" t="str">
        <f t="shared" si="0"/>
        <v/>
      </c>
      <c r="R23" s="70"/>
      <c r="S23" s="69">
        <v>19</v>
      </c>
      <c r="T23" s="114" t="str">
        <f t="shared" si="1"/>
        <v/>
      </c>
      <c r="U23" s="36" t="str">
        <f t="shared" si="1"/>
        <v/>
      </c>
      <c r="V23" s="196"/>
      <c r="W23" s="189"/>
      <c r="X23" s="189"/>
      <c r="Y23" s="189"/>
      <c r="Z23" s="189"/>
      <c r="AA23" s="190"/>
      <c r="AB23" s="191"/>
      <c r="AC23" s="192"/>
      <c r="AD23" s="192"/>
      <c r="AE23" s="193"/>
      <c r="AF23" s="193"/>
      <c r="AG23" s="194"/>
      <c r="AH23" s="195"/>
      <c r="AI23" s="45" t="str">
        <f t="shared" si="2"/>
        <v/>
      </c>
      <c r="AJ23" s="91" t="str">
        <f t="shared" si="3"/>
        <v/>
      </c>
      <c r="AK23" s="225"/>
    </row>
    <row r="24" spans="1:37" s="23" customFormat="1" ht="17.25" customHeight="1">
      <c r="A24" s="75">
        <v>20</v>
      </c>
      <c r="B24" s="115" t="str">
        <f>IF(DS!B24&lt;&gt;"",DS!B24,"")</f>
        <v/>
      </c>
      <c r="C24" s="76" t="str">
        <f>IF(DS!C24&lt;&gt;"",DS!C24,"")</f>
        <v/>
      </c>
      <c r="D24" s="197"/>
      <c r="E24" s="198"/>
      <c r="F24" s="198"/>
      <c r="G24" s="198"/>
      <c r="H24" s="198"/>
      <c r="I24" s="199"/>
      <c r="J24" s="200"/>
      <c r="K24" s="201"/>
      <c r="L24" s="201"/>
      <c r="M24" s="202"/>
      <c r="N24" s="202"/>
      <c r="O24" s="203"/>
      <c r="P24" s="204"/>
      <c r="Q24" s="85" t="str">
        <f t="shared" si="0"/>
        <v/>
      </c>
      <c r="R24" s="86"/>
      <c r="S24" s="75">
        <v>20</v>
      </c>
      <c r="T24" s="115" t="str">
        <f t="shared" si="1"/>
        <v/>
      </c>
      <c r="U24" s="76" t="str">
        <f t="shared" si="1"/>
        <v/>
      </c>
      <c r="V24" s="205"/>
      <c r="W24" s="198"/>
      <c r="X24" s="198"/>
      <c r="Y24" s="198"/>
      <c r="Z24" s="198"/>
      <c r="AA24" s="199"/>
      <c r="AB24" s="200"/>
      <c r="AC24" s="201"/>
      <c r="AD24" s="201"/>
      <c r="AE24" s="202"/>
      <c r="AF24" s="202"/>
      <c r="AG24" s="203"/>
      <c r="AH24" s="204"/>
      <c r="AI24" s="85" t="str">
        <f t="shared" si="2"/>
        <v/>
      </c>
      <c r="AJ24" s="92" t="str">
        <f t="shared" si="3"/>
        <v/>
      </c>
      <c r="AK24" s="226"/>
    </row>
    <row r="25" spans="1:37" s="23" customFormat="1" ht="17.25" customHeight="1">
      <c r="A25" s="73">
        <v>21</v>
      </c>
      <c r="B25" s="116" t="str">
        <f>IF(DS!B25&lt;&gt;"",DS!B25,"")</f>
        <v/>
      </c>
      <c r="C25" s="26" t="str">
        <f>IF(DS!C25&lt;&gt;"",DS!C25,"")</f>
        <v/>
      </c>
      <c r="D25" s="206"/>
      <c r="E25" s="207"/>
      <c r="F25" s="207"/>
      <c r="G25" s="207"/>
      <c r="H25" s="207"/>
      <c r="I25" s="208"/>
      <c r="J25" s="209"/>
      <c r="K25" s="210"/>
      <c r="L25" s="210"/>
      <c r="M25" s="211"/>
      <c r="N25" s="211"/>
      <c r="O25" s="212"/>
      <c r="P25" s="213"/>
      <c r="Q25" s="64" t="str">
        <f t="shared" si="0"/>
        <v/>
      </c>
      <c r="R25" s="74"/>
      <c r="S25" s="73">
        <v>21</v>
      </c>
      <c r="T25" s="116" t="str">
        <f t="shared" si="1"/>
        <v/>
      </c>
      <c r="U25" s="26" t="str">
        <f t="shared" si="1"/>
        <v/>
      </c>
      <c r="V25" s="214"/>
      <c r="W25" s="207"/>
      <c r="X25" s="207"/>
      <c r="Y25" s="207"/>
      <c r="Z25" s="207"/>
      <c r="AA25" s="208"/>
      <c r="AB25" s="209"/>
      <c r="AC25" s="210"/>
      <c r="AD25" s="210"/>
      <c r="AE25" s="211"/>
      <c r="AF25" s="211"/>
      <c r="AG25" s="212"/>
      <c r="AH25" s="213"/>
      <c r="AI25" s="64" t="str">
        <f t="shared" si="2"/>
        <v/>
      </c>
      <c r="AJ25" s="93" t="str">
        <f t="shared" si="3"/>
        <v/>
      </c>
      <c r="AK25" s="227"/>
    </row>
    <row r="26" spans="1:37" s="23" customFormat="1" ht="17.25" customHeight="1">
      <c r="A26" s="69">
        <v>22</v>
      </c>
      <c r="B26" s="114" t="str">
        <f>IF(DS!B26&lt;&gt;"",DS!B26,"")</f>
        <v/>
      </c>
      <c r="C26" s="36" t="str">
        <f>IF(DS!C26&lt;&gt;"",DS!C26,"")</f>
        <v/>
      </c>
      <c r="D26" s="188"/>
      <c r="E26" s="189"/>
      <c r="F26" s="189"/>
      <c r="G26" s="189"/>
      <c r="H26" s="189"/>
      <c r="I26" s="190"/>
      <c r="J26" s="191"/>
      <c r="K26" s="192"/>
      <c r="L26" s="192"/>
      <c r="M26" s="193"/>
      <c r="N26" s="193"/>
      <c r="O26" s="194"/>
      <c r="P26" s="195"/>
      <c r="Q26" s="45" t="str">
        <f t="shared" si="0"/>
        <v/>
      </c>
      <c r="R26" s="70"/>
      <c r="S26" s="69">
        <v>22</v>
      </c>
      <c r="T26" s="114" t="str">
        <f t="shared" si="1"/>
        <v/>
      </c>
      <c r="U26" s="36" t="str">
        <f t="shared" si="1"/>
        <v/>
      </c>
      <c r="V26" s="196"/>
      <c r="W26" s="189"/>
      <c r="X26" s="189"/>
      <c r="Y26" s="189"/>
      <c r="Z26" s="189"/>
      <c r="AA26" s="190"/>
      <c r="AB26" s="191"/>
      <c r="AC26" s="192"/>
      <c r="AD26" s="192"/>
      <c r="AE26" s="193"/>
      <c r="AF26" s="193"/>
      <c r="AG26" s="194"/>
      <c r="AH26" s="195"/>
      <c r="AI26" s="45" t="str">
        <f t="shared" si="2"/>
        <v/>
      </c>
      <c r="AJ26" s="91" t="str">
        <f t="shared" si="3"/>
        <v/>
      </c>
      <c r="AK26" s="225"/>
    </row>
    <row r="27" spans="1:37" s="23" customFormat="1" ht="17.25" customHeight="1">
      <c r="A27" s="69">
        <v>23</v>
      </c>
      <c r="B27" s="114" t="str">
        <f>IF(DS!B27&lt;&gt;"",DS!B27,"")</f>
        <v/>
      </c>
      <c r="C27" s="36" t="str">
        <f>IF(DS!C27&lt;&gt;"",DS!C27,"")</f>
        <v/>
      </c>
      <c r="D27" s="188"/>
      <c r="E27" s="189"/>
      <c r="F27" s="189"/>
      <c r="G27" s="189"/>
      <c r="H27" s="189"/>
      <c r="I27" s="190"/>
      <c r="J27" s="191"/>
      <c r="K27" s="192"/>
      <c r="L27" s="192"/>
      <c r="M27" s="193"/>
      <c r="N27" s="193"/>
      <c r="O27" s="194"/>
      <c r="P27" s="195"/>
      <c r="Q27" s="45" t="str">
        <f t="shared" si="0"/>
        <v/>
      </c>
      <c r="R27" s="70"/>
      <c r="S27" s="69">
        <v>23</v>
      </c>
      <c r="T27" s="114" t="str">
        <f t="shared" si="1"/>
        <v/>
      </c>
      <c r="U27" s="36" t="str">
        <f t="shared" si="1"/>
        <v/>
      </c>
      <c r="V27" s="196"/>
      <c r="W27" s="189"/>
      <c r="X27" s="189"/>
      <c r="Y27" s="189"/>
      <c r="Z27" s="189"/>
      <c r="AA27" s="190"/>
      <c r="AB27" s="191"/>
      <c r="AC27" s="192"/>
      <c r="AD27" s="192"/>
      <c r="AE27" s="193"/>
      <c r="AF27" s="193"/>
      <c r="AG27" s="194"/>
      <c r="AH27" s="195"/>
      <c r="AI27" s="45" t="str">
        <f t="shared" si="2"/>
        <v/>
      </c>
      <c r="AJ27" s="91" t="str">
        <f t="shared" si="3"/>
        <v/>
      </c>
      <c r="AK27" s="225"/>
    </row>
    <row r="28" spans="1:37" s="23" customFormat="1" ht="17.25" customHeight="1">
      <c r="A28" s="69">
        <v>24</v>
      </c>
      <c r="B28" s="114" t="str">
        <f>IF(DS!B28&lt;&gt;"",DS!B28,"")</f>
        <v/>
      </c>
      <c r="C28" s="36" t="str">
        <f>IF(DS!C28&lt;&gt;"",DS!C28,"")</f>
        <v/>
      </c>
      <c r="D28" s="188"/>
      <c r="E28" s="189"/>
      <c r="F28" s="189"/>
      <c r="G28" s="189"/>
      <c r="H28" s="189"/>
      <c r="I28" s="190"/>
      <c r="J28" s="191"/>
      <c r="K28" s="192"/>
      <c r="L28" s="192"/>
      <c r="M28" s="193"/>
      <c r="N28" s="193"/>
      <c r="O28" s="194"/>
      <c r="P28" s="195"/>
      <c r="Q28" s="45" t="str">
        <f t="shared" si="0"/>
        <v/>
      </c>
      <c r="R28" s="70"/>
      <c r="S28" s="69">
        <v>24</v>
      </c>
      <c r="T28" s="114" t="str">
        <f t="shared" si="1"/>
        <v/>
      </c>
      <c r="U28" s="36" t="str">
        <f t="shared" si="1"/>
        <v/>
      </c>
      <c r="V28" s="196"/>
      <c r="W28" s="189"/>
      <c r="X28" s="189"/>
      <c r="Y28" s="189"/>
      <c r="Z28" s="189"/>
      <c r="AA28" s="190"/>
      <c r="AB28" s="191"/>
      <c r="AC28" s="192"/>
      <c r="AD28" s="192"/>
      <c r="AE28" s="193"/>
      <c r="AF28" s="193"/>
      <c r="AG28" s="194"/>
      <c r="AH28" s="195"/>
      <c r="AI28" s="45" t="str">
        <f t="shared" si="2"/>
        <v/>
      </c>
      <c r="AJ28" s="91" t="str">
        <f t="shared" si="3"/>
        <v/>
      </c>
      <c r="AK28" s="225"/>
    </row>
    <row r="29" spans="1:37" s="23" customFormat="1" ht="17.25" customHeight="1">
      <c r="A29" s="75">
        <v>25</v>
      </c>
      <c r="B29" s="115" t="str">
        <f>IF(DS!B29&lt;&gt;"",DS!B29,"")</f>
        <v/>
      </c>
      <c r="C29" s="76" t="str">
        <f>IF(DS!C29&lt;&gt;"",DS!C29,"")</f>
        <v/>
      </c>
      <c r="D29" s="197"/>
      <c r="E29" s="198"/>
      <c r="F29" s="198"/>
      <c r="G29" s="198"/>
      <c r="H29" s="198"/>
      <c r="I29" s="199"/>
      <c r="J29" s="200"/>
      <c r="K29" s="201"/>
      <c r="L29" s="201"/>
      <c r="M29" s="202"/>
      <c r="N29" s="202"/>
      <c r="O29" s="203"/>
      <c r="P29" s="204"/>
      <c r="Q29" s="85" t="str">
        <f t="shared" si="0"/>
        <v/>
      </c>
      <c r="R29" s="86"/>
      <c r="S29" s="75">
        <v>25</v>
      </c>
      <c r="T29" s="115" t="str">
        <f t="shared" si="1"/>
        <v/>
      </c>
      <c r="U29" s="76" t="str">
        <f t="shared" si="1"/>
        <v/>
      </c>
      <c r="V29" s="205"/>
      <c r="W29" s="198"/>
      <c r="X29" s="198"/>
      <c r="Y29" s="198"/>
      <c r="Z29" s="198"/>
      <c r="AA29" s="199"/>
      <c r="AB29" s="200"/>
      <c r="AC29" s="201"/>
      <c r="AD29" s="201"/>
      <c r="AE29" s="202"/>
      <c r="AF29" s="202"/>
      <c r="AG29" s="203"/>
      <c r="AH29" s="204"/>
      <c r="AI29" s="85" t="str">
        <f t="shared" si="2"/>
        <v/>
      </c>
      <c r="AJ29" s="92" t="str">
        <f t="shared" si="3"/>
        <v/>
      </c>
      <c r="AK29" s="226"/>
    </row>
    <row r="30" spans="1:37" s="23" customFormat="1" ht="17.25" customHeight="1">
      <c r="A30" s="73">
        <v>26</v>
      </c>
      <c r="B30" s="116" t="str">
        <f>IF(DS!B30&lt;&gt;"",DS!B30,"")</f>
        <v/>
      </c>
      <c r="C30" s="26" t="str">
        <f>IF(DS!C30&lt;&gt;"",DS!C30,"")</f>
        <v/>
      </c>
      <c r="D30" s="206"/>
      <c r="E30" s="207"/>
      <c r="F30" s="207"/>
      <c r="G30" s="207"/>
      <c r="H30" s="207"/>
      <c r="I30" s="208"/>
      <c r="J30" s="209"/>
      <c r="K30" s="210"/>
      <c r="L30" s="210"/>
      <c r="M30" s="211"/>
      <c r="N30" s="211"/>
      <c r="O30" s="212"/>
      <c r="P30" s="213"/>
      <c r="Q30" s="64" t="str">
        <f t="shared" si="0"/>
        <v/>
      </c>
      <c r="R30" s="74"/>
      <c r="S30" s="73">
        <v>26</v>
      </c>
      <c r="T30" s="116" t="str">
        <f t="shared" si="1"/>
        <v/>
      </c>
      <c r="U30" s="26" t="str">
        <f t="shared" si="1"/>
        <v/>
      </c>
      <c r="V30" s="214"/>
      <c r="W30" s="207"/>
      <c r="X30" s="207"/>
      <c r="Y30" s="207"/>
      <c r="Z30" s="207"/>
      <c r="AA30" s="208"/>
      <c r="AB30" s="209"/>
      <c r="AC30" s="210"/>
      <c r="AD30" s="210"/>
      <c r="AE30" s="211"/>
      <c r="AF30" s="211"/>
      <c r="AG30" s="212"/>
      <c r="AH30" s="213"/>
      <c r="AI30" s="64" t="str">
        <f t="shared" si="2"/>
        <v/>
      </c>
      <c r="AJ30" s="93" t="str">
        <f t="shared" si="3"/>
        <v/>
      </c>
      <c r="AK30" s="227"/>
    </row>
    <row r="31" spans="1:37" s="23" customFormat="1" ht="17.25" customHeight="1">
      <c r="A31" s="69">
        <v>27</v>
      </c>
      <c r="B31" s="114" t="str">
        <f>IF(DS!B31&lt;&gt;"",DS!B31,"")</f>
        <v/>
      </c>
      <c r="C31" s="36" t="str">
        <f>IF(DS!C31&lt;&gt;"",DS!C31,"")</f>
        <v/>
      </c>
      <c r="D31" s="188"/>
      <c r="E31" s="189"/>
      <c r="F31" s="189"/>
      <c r="G31" s="189"/>
      <c r="H31" s="189"/>
      <c r="I31" s="190"/>
      <c r="J31" s="191"/>
      <c r="K31" s="192"/>
      <c r="L31" s="192"/>
      <c r="M31" s="193"/>
      <c r="N31" s="193"/>
      <c r="O31" s="194"/>
      <c r="P31" s="195"/>
      <c r="Q31" s="45" t="str">
        <f t="shared" si="0"/>
        <v/>
      </c>
      <c r="R31" s="70"/>
      <c r="S31" s="69">
        <v>27</v>
      </c>
      <c r="T31" s="114" t="str">
        <f t="shared" si="1"/>
        <v/>
      </c>
      <c r="U31" s="36" t="str">
        <f t="shared" si="1"/>
        <v/>
      </c>
      <c r="V31" s="196"/>
      <c r="W31" s="189"/>
      <c r="X31" s="189"/>
      <c r="Y31" s="189"/>
      <c r="Z31" s="189"/>
      <c r="AA31" s="190"/>
      <c r="AB31" s="191"/>
      <c r="AC31" s="192"/>
      <c r="AD31" s="192"/>
      <c r="AE31" s="193"/>
      <c r="AF31" s="193"/>
      <c r="AG31" s="194"/>
      <c r="AH31" s="195"/>
      <c r="AI31" s="45" t="str">
        <f t="shared" si="2"/>
        <v/>
      </c>
      <c r="AJ31" s="91" t="str">
        <f t="shared" si="3"/>
        <v/>
      </c>
      <c r="AK31" s="225"/>
    </row>
    <row r="32" spans="1:37" s="23" customFormat="1" ht="17.25" customHeight="1">
      <c r="A32" s="69">
        <v>28</v>
      </c>
      <c r="B32" s="114" t="str">
        <f>IF(DS!B32&lt;&gt;"",DS!B32,"")</f>
        <v/>
      </c>
      <c r="C32" s="36" t="str">
        <f>IF(DS!C32&lt;&gt;"",DS!C32,"")</f>
        <v/>
      </c>
      <c r="D32" s="188"/>
      <c r="E32" s="189"/>
      <c r="F32" s="189"/>
      <c r="G32" s="189"/>
      <c r="H32" s="189"/>
      <c r="I32" s="190"/>
      <c r="J32" s="191"/>
      <c r="K32" s="192"/>
      <c r="L32" s="192"/>
      <c r="M32" s="193"/>
      <c r="N32" s="193"/>
      <c r="O32" s="194"/>
      <c r="P32" s="195"/>
      <c r="Q32" s="45" t="str">
        <f t="shared" si="0"/>
        <v/>
      </c>
      <c r="R32" s="70"/>
      <c r="S32" s="69">
        <v>28</v>
      </c>
      <c r="T32" s="114" t="str">
        <f t="shared" si="1"/>
        <v/>
      </c>
      <c r="U32" s="36" t="str">
        <f t="shared" si="1"/>
        <v/>
      </c>
      <c r="V32" s="196"/>
      <c r="W32" s="189"/>
      <c r="X32" s="189"/>
      <c r="Y32" s="189"/>
      <c r="Z32" s="189"/>
      <c r="AA32" s="190"/>
      <c r="AB32" s="191"/>
      <c r="AC32" s="192"/>
      <c r="AD32" s="192"/>
      <c r="AE32" s="193"/>
      <c r="AF32" s="193"/>
      <c r="AG32" s="194"/>
      <c r="AH32" s="195"/>
      <c r="AI32" s="45" t="str">
        <f t="shared" si="2"/>
        <v/>
      </c>
      <c r="AJ32" s="91" t="str">
        <f t="shared" si="3"/>
        <v/>
      </c>
      <c r="AK32" s="225"/>
    </row>
    <row r="33" spans="1:37" s="23" customFormat="1" ht="17.25" customHeight="1">
      <c r="A33" s="69">
        <v>29</v>
      </c>
      <c r="B33" s="114" t="str">
        <f>IF(DS!B33&lt;&gt;"",DS!B33,"")</f>
        <v/>
      </c>
      <c r="C33" s="36" t="str">
        <f>IF(DS!C33&lt;&gt;"",DS!C33,"")</f>
        <v/>
      </c>
      <c r="D33" s="188"/>
      <c r="E33" s="189"/>
      <c r="F33" s="189"/>
      <c r="G33" s="189"/>
      <c r="H33" s="189"/>
      <c r="I33" s="190"/>
      <c r="J33" s="191"/>
      <c r="K33" s="192"/>
      <c r="L33" s="192"/>
      <c r="M33" s="193"/>
      <c r="N33" s="193"/>
      <c r="O33" s="194"/>
      <c r="P33" s="195"/>
      <c r="Q33" s="45" t="str">
        <f t="shared" si="0"/>
        <v/>
      </c>
      <c r="R33" s="70"/>
      <c r="S33" s="69">
        <v>29</v>
      </c>
      <c r="T33" s="114" t="str">
        <f t="shared" si="1"/>
        <v/>
      </c>
      <c r="U33" s="36" t="str">
        <f t="shared" si="1"/>
        <v/>
      </c>
      <c r="V33" s="196"/>
      <c r="W33" s="189"/>
      <c r="X33" s="189"/>
      <c r="Y33" s="189"/>
      <c r="Z33" s="189"/>
      <c r="AA33" s="190"/>
      <c r="AB33" s="191"/>
      <c r="AC33" s="192"/>
      <c r="AD33" s="192"/>
      <c r="AE33" s="193"/>
      <c r="AF33" s="193"/>
      <c r="AG33" s="194"/>
      <c r="AH33" s="195"/>
      <c r="AI33" s="45" t="str">
        <f t="shared" si="2"/>
        <v/>
      </c>
      <c r="AJ33" s="91" t="str">
        <f t="shared" si="3"/>
        <v/>
      </c>
      <c r="AK33" s="225"/>
    </row>
    <row r="34" spans="1:37" s="23" customFormat="1" ht="17.25" customHeight="1">
      <c r="A34" s="75">
        <v>30</v>
      </c>
      <c r="B34" s="115" t="str">
        <f>IF(DS!B34&lt;&gt;"",DS!B34,"")</f>
        <v/>
      </c>
      <c r="C34" s="76" t="str">
        <f>IF(DS!C34&lt;&gt;"",DS!C34,"")</f>
        <v/>
      </c>
      <c r="D34" s="197"/>
      <c r="E34" s="198"/>
      <c r="F34" s="198"/>
      <c r="G34" s="198"/>
      <c r="H34" s="198"/>
      <c r="I34" s="199"/>
      <c r="J34" s="200"/>
      <c r="K34" s="201"/>
      <c r="L34" s="201"/>
      <c r="M34" s="202"/>
      <c r="N34" s="202"/>
      <c r="O34" s="203"/>
      <c r="P34" s="204"/>
      <c r="Q34" s="85" t="str">
        <f t="shared" si="0"/>
        <v/>
      </c>
      <c r="R34" s="86"/>
      <c r="S34" s="75">
        <v>30</v>
      </c>
      <c r="T34" s="115" t="str">
        <f t="shared" si="1"/>
        <v/>
      </c>
      <c r="U34" s="76" t="str">
        <f t="shared" si="1"/>
        <v/>
      </c>
      <c r="V34" s="205"/>
      <c r="W34" s="198"/>
      <c r="X34" s="198"/>
      <c r="Y34" s="198"/>
      <c r="Z34" s="198"/>
      <c r="AA34" s="199"/>
      <c r="AB34" s="200"/>
      <c r="AC34" s="201"/>
      <c r="AD34" s="201"/>
      <c r="AE34" s="202"/>
      <c r="AF34" s="202"/>
      <c r="AG34" s="203"/>
      <c r="AH34" s="204"/>
      <c r="AI34" s="85" t="str">
        <f t="shared" si="2"/>
        <v/>
      </c>
      <c r="AJ34" s="92" t="str">
        <f t="shared" si="3"/>
        <v/>
      </c>
      <c r="AK34" s="226"/>
    </row>
    <row r="35" spans="1:37" s="23" customFormat="1" ht="17.25" customHeight="1">
      <c r="A35" s="73">
        <v>31</v>
      </c>
      <c r="B35" s="116" t="str">
        <f>IF(DS!B35&lt;&gt;"",DS!B35,"")</f>
        <v/>
      </c>
      <c r="C35" s="26" t="str">
        <f>IF(DS!C35&lt;&gt;"",DS!C35,"")</f>
        <v/>
      </c>
      <c r="D35" s="206"/>
      <c r="E35" s="207"/>
      <c r="F35" s="207"/>
      <c r="G35" s="207"/>
      <c r="H35" s="207"/>
      <c r="I35" s="208"/>
      <c r="J35" s="209"/>
      <c r="K35" s="210"/>
      <c r="L35" s="210"/>
      <c r="M35" s="211"/>
      <c r="N35" s="211"/>
      <c r="O35" s="212"/>
      <c r="P35" s="213"/>
      <c r="Q35" s="64" t="str">
        <f t="shared" si="0"/>
        <v/>
      </c>
      <c r="R35" s="74"/>
      <c r="S35" s="73">
        <v>31</v>
      </c>
      <c r="T35" s="116" t="str">
        <f t="shared" si="1"/>
        <v/>
      </c>
      <c r="U35" s="26" t="str">
        <f t="shared" si="1"/>
        <v/>
      </c>
      <c r="V35" s="214"/>
      <c r="W35" s="207"/>
      <c r="X35" s="207"/>
      <c r="Y35" s="207"/>
      <c r="Z35" s="207"/>
      <c r="AA35" s="208"/>
      <c r="AB35" s="209"/>
      <c r="AC35" s="210"/>
      <c r="AD35" s="210"/>
      <c r="AE35" s="211"/>
      <c r="AF35" s="211"/>
      <c r="AG35" s="212"/>
      <c r="AH35" s="213"/>
      <c r="AI35" s="64" t="str">
        <f t="shared" si="2"/>
        <v/>
      </c>
      <c r="AJ35" s="93" t="str">
        <f t="shared" si="3"/>
        <v/>
      </c>
      <c r="AK35" s="227"/>
    </row>
    <row r="36" spans="1:37" s="23" customFormat="1" ht="17.25" customHeight="1">
      <c r="A36" s="69">
        <v>32</v>
      </c>
      <c r="B36" s="114" t="str">
        <f>IF(DS!B36&lt;&gt;"",DS!B36,"")</f>
        <v/>
      </c>
      <c r="C36" s="36" t="str">
        <f>IF(DS!C36&lt;&gt;"",DS!C36,"")</f>
        <v/>
      </c>
      <c r="D36" s="188"/>
      <c r="E36" s="189"/>
      <c r="F36" s="189"/>
      <c r="G36" s="189"/>
      <c r="H36" s="189"/>
      <c r="I36" s="190"/>
      <c r="J36" s="191"/>
      <c r="K36" s="192"/>
      <c r="L36" s="192"/>
      <c r="M36" s="193"/>
      <c r="N36" s="193"/>
      <c r="O36" s="194"/>
      <c r="P36" s="195"/>
      <c r="Q36" s="45" t="str">
        <f t="shared" si="0"/>
        <v/>
      </c>
      <c r="R36" s="70"/>
      <c r="S36" s="69">
        <v>32</v>
      </c>
      <c r="T36" s="114" t="str">
        <f t="shared" si="1"/>
        <v/>
      </c>
      <c r="U36" s="36" t="str">
        <f t="shared" si="1"/>
        <v/>
      </c>
      <c r="V36" s="196"/>
      <c r="W36" s="189"/>
      <c r="X36" s="189"/>
      <c r="Y36" s="189"/>
      <c r="Z36" s="189"/>
      <c r="AA36" s="190"/>
      <c r="AB36" s="191"/>
      <c r="AC36" s="192"/>
      <c r="AD36" s="192"/>
      <c r="AE36" s="193"/>
      <c r="AF36" s="193"/>
      <c r="AG36" s="194"/>
      <c r="AH36" s="195"/>
      <c r="AI36" s="45" t="str">
        <f t="shared" si="2"/>
        <v/>
      </c>
      <c r="AJ36" s="91" t="str">
        <f t="shared" si="3"/>
        <v/>
      </c>
      <c r="AK36" s="225"/>
    </row>
    <row r="37" spans="1:37" s="23" customFormat="1" ht="17.25" customHeight="1">
      <c r="A37" s="69">
        <v>33</v>
      </c>
      <c r="B37" s="114" t="str">
        <f>IF(DS!B37&lt;&gt;"",DS!B37,"")</f>
        <v/>
      </c>
      <c r="C37" s="36" t="str">
        <f>IF(DS!C37&lt;&gt;"",DS!C37,"")</f>
        <v/>
      </c>
      <c r="D37" s="188"/>
      <c r="E37" s="189"/>
      <c r="F37" s="189"/>
      <c r="G37" s="189"/>
      <c r="H37" s="189"/>
      <c r="I37" s="190"/>
      <c r="J37" s="191"/>
      <c r="K37" s="192"/>
      <c r="L37" s="192"/>
      <c r="M37" s="193"/>
      <c r="N37" s="193"/>
      <c r="O37" s="194"/>
      <c r="P37" s="195"/>
      <c r="Q37" s="45" t="str">
        <f t="shared" si="0"/>
        <v/>
      </c>
      <c r="R37" s="70"/>
      <c r="S37" s="69">
        <v>33</v>
      </c>
      <c r="T37" s="114" t="str">
        <f t="shared" si="1"/>
        <v/>
      </c>
      <c r="U37" s="36" t="str">
        <f t="shared" si="1"/>
        <v/>
      </c>
      <c r="V37" s="196"/>
      <c r="W37" s="189"/>
      <c r="X37" s="189"/>
      <c r="Y37" s="189"/>
      <c r="Z37" s="189"/>
      <c r="AA37" s="190"/>
      <c r="AB37" s="191"/>
      <c r="AC37" s="192"/>
      <c r="AD37" s="192"/>
      <c r="AE37" s="193"/>
      <c r="AF37" s="193"/>
      <c r="AG37" s="194"/>
      <c r="AH37" s="195"/>
      <c r="AI37" s="45" t="str">
        <f t="shared" si="2"/>
        <v/>
      </c>
      <c r="AJ37" s="91" t="str">
        <f t="shared" si="3"/>
        <v/>
      </c>
      <c r="AK37" s="225"/>
    </row>
    <row r="38" spans="1:37" s="23" customFormat="1" ht="17.25" customHeight="1">
      <c r="A38" s="69">
        <v>34</v>
      </c>
      <c r="B38" s="114" t="str">
        <f>IF(DS!B38&lt;&gt;"",DS!B38,"")</f>
        <v/>
      </c>
      <c r="C38" s="36" t="str">
        <f>IF(DS!C38&lt;&gt;"",DS!C38,"")</f>
        <v/>
      </c>
      <c r="D38" s="188"/>
      <c r="E38" s="189"/>
      <c r="F38" s="189"/>
      <c r="G38" s="189"/>
      <c r="H38" s="189"/>
      <c r="I38" s="190"/>
      <c r="J38" s="191"/>
      <c r="K38" s="192"/>
      <c r="L38" s="192"/>
      <c r="M38" s="193"/>
      <c r="N38" s="193"/>
      <c r="O38" s="194"/>
      <c r="P38" s="195"/>
      <c r="Q38" s="45" t="str">
        <f t="shared" si="0"/>
        <v/>
      </c>
      <c r="R38" s="70"/>
      <c r="S38" s="69">
        <v>34</v>
      </c>
      <c r="T38" s="114" t="str">
        <f t="shared" si="1"/>
        <v/>
      </c>
      <c r="U38" s="36" t="str">
        <f t="shared" si="1"/>
        <v/>
      </c>
      <c r="V38" s="196"/>
      <c r="W38" s="189"/>
      <c r="X38" s="189"/>
      <c r="Y38" s="189"/>
      <c r="Z38" s="189"/>
      <c r="AA38" s="190"/>
      <c r="AB38" s="191"/>
      <c r="AC38" s="192"/>
      <c r="AD38" s="192"/>
      <c r="AE38" s="193"/>
      <c r="AF38" s="193"/>
      <c r="AG38" s="194"/>
      <c r="AH38" s="195"/>
      <c r="AI38" s="45" t="str">
        <f t="shared" si="2"/>
        <v/>
      </c>
      <c r="AJ38" s="91" t="str">
        <f t="shared" si="3"/>
        <v/>
      </c>
      <c r="AK38" s="225"/>
    </row>
    <row r="39" spans="1:37" s="23" customFormat="1" ht="17.25" customHeight="1">
      <c r="A39" s="75">
        <v>35</v>
      </c>
      <c r="B39" s="115" t="str">
        <f>IF(DS!B39&lt;&gt;"",DS!B39,"")</f>
        <v/>
      </c>
      <c r="C39" s="76" t="str">
        <f>IF(DS!C39&lt;&gt;"",DS!C39,"")</f>
        <v/>
      </c>
      <c r="D39" s="197"/>
      <c r="E39" s="198"/>
      <c r="F39" s="198"/>
      <c r="G39" s="198"/>
      <c r="H39" s="198"/>
      <c r="I39" s="199"/>
      <c r="J39" s="200"/>
      <c r="K39" s="201"/>
      <c r="L39" s="201"/>
      <c r="M39" s="202"/>
      <c r="N39" s="202"/>
      <c r="O39" s="203"/>
      <c r="P39" s="204"/>
      <c r="Q39" s="85" t="str">
        <f t="shared" si="0"/>
        <v/>
      </c>
      <c r="R39" s="86"/>
      <c r="S39" s="75">
        <v>35</v>
      </c>
      <c r="T39" s="115" t="str">
        <f t="shared" si="1"/>
        <v/>
      </c>
      <c r="U39" s="76" t="str">
        <f t="shared" si="1"/>
        <v/>
      </c>
      <c r="V39" s="205"/>
      <c r="W39" s="198"/>
      <c r="X39" s="198"/>
      <c r="Y39" s="198"/>
      <c r="Z39" s="198"/>
      <c r="AA39" s="199"/>
      <c r="AB39" s="200"/>
      <c r="AC39" s="201"/>
      <c r="AD39" s="201"/>
      <c r="AE39" s="202"/>
      <c r="AF39" s="202"/>
      <c r="AG39" s="203"/>
      <c r="AH39" s="204"/>
      <c r="AI39" s="85" t="str">
        <f t="shared" si="2"/>
        <v/>
      </c>
      <c r="AJ39" s="92" t="str">
        <f t="shared" si="3"/>
        <v/>
      </c>
      <c r="AK39" s="226"/>
    </row>
    <row r="40" spans="1:37" s="23" customFormat="1" ht="17.25" customHeight="1">
      <c r="A40" s="73">
        <v>36</v>
      </c>
      <c r="B40" s="116" t="str">
        <f>IF(DS!B40&lt;&gt;"",DS!B40,"")</f>
        <v/>
      </c>
      <c r="C40" s="26" t="str">
        <f>IF(DS!C40&lt;&gt;"",DS!C40,"")</f>
        <v/>
      </c>
      <c r="D40" s="206"/>
      <c r="E40" s="207"/>
      <c r="F40" s="207"/>
      <c r="G40" s="207"/>
      <c r="H40" s="207"/>
      <c r="I40" s="208"/>
      <c r="J40" s="209"/>
      <c r="K40" s="210"/>
      <c r="L40" s="210"/>
      <c r="M40" s="211"/>
      <c r="N40" s="211"/>
      <c r="O40" s="212"/>
      <c r="P40" s="213"/>
      <c r="Q40" s="64" t="str">
        <f t="shared" si="0"/>
        <v/>
      </c>
      <c r="R40" s="74"/>
      <c r="S40" s="73">
        <v>36</v>
      </c>
      <c r="T40" s="116" t="str">
        <f t="shared" si="1"/>
        <v/>
      </c>
      <c r="U40" s="26" t="str">
        <f t="shared" si="1"/>
        <v/>
      </c>
      <c r="V40" s="214"/>
      <c r="W40" s="207"/>
      <c r="X40" s="207"/>
      <c r="Y40" s="207"/>
      <c r="Z40" s="207"/>
      <c r="AA40" s="208"/>
      <c r="AB40" s="209"/>
      <c r="AC40" s="210"/>
      <c r="AD40" s="210"/>
      <c r="AE40" s="211"/>
      <c r="AF40" s="211"/>
      <c r="AG40" s="212"/>
      <c r="AH40" s="213"/>
      <c r="AI40" s="64" t="str">
        <f t="shared" si="2"/>
        <v/>
      </c>
      <c r="AJ40" s="93" t="str">
        <f t="shared" si="3"/>
        <v/>
      </c>
      <c r="AK40" s="227"/>
    </row>
    <row r="41" spans="1:37" s="23" customFormat="1" ht="17.25" customHeight="1">
      <c r="A41" s="69">
        <v>37</v>
      </c>
      <c r="B41" s="114" t="str">
        <f>IF(DS!B41&lt;&gt;"",DS!B41,"")</f>
        <v/>
      </c>
      <c r="C41" s="36" t="str">
        <f>IF(DS!C41&lt;&gt;"",DS!C41,"")</f>
        <v/>
      </c>
      <c r="D41" s="188"/>
      <c r="E41" s="189"/>
      <c r="F41" s="189"/>
      <c r="G41" s="189"/>
      <c r="H41" s="189"/>
      <c r="I41" s="190"/>
      <c r="J41" s="191"/>
      <c r="K41" s="192"/>
      <c r="L41" s="192"/>
      <c r="M41" s="193"/>
      <c r="N41" s="193"/>
      <c r="O41" s="194"/>
      <c r="P41" s="195"/>
      <c r="Q41" s="45" t="str">
        <f t="shared" si="0"/>
        <v/>
      </c>
      <c r="R41" s="70"/>
      <c r="S41" s="69">
        <v>37</v>
      </c>
      <c r="T41" s="114" t="str">
        <f t="shared" si="1"/>
        <v/>
      </c>
      <c r="U41" s="36" t="str">
        <f t="shared" si="1"/>
        <v/>
      </c>
      <c r="V41" s="196"/>
      <c r="W41" s="189"/>
      <c r="X41" s="189"/>
      <c r="Y41" s="189"/>
      <c r="Z41" s="189"/>
      <c r="AA41" s="190"/>
      <c r="AB41" s="191"/>
      <c r="AC41" s="192"/>
      <c r="AD41" s="192"/>
      <c r="AE41" s="193"/>
      <c r="AF41" s="193"/>
      <c r="AG41" s="194"/>
      <c r="AH41" s="195"/>
      <c r="AI41" s="45" t="str">
        <f t="shared" si="2"/>
        <v/>
      </c>
      <c r="AJ41" s="91" t="str">
        <f t="shared" si="3"/>
        <v/>
      </c>
      <c r="AK41" s="225"/>
    </row>
    <row r="42" spans="1:37" s="23" customFormat="1" ht="17.25" customHeight="1">
      <c r="A42" s="69">
        <v>38</v>
      </c>
      <c r="B42" s="114" t="str">
        <f>IF(DS!B42&lt;&gt;"",DS!B42,"")</f>
        <v/>
      </c>
      <c r="C42" s="36" t="str">
        <f>IF(DS!C42&lt;&gt;"",DS!C42,"")</f>
        <v/>
      </c>
      <c r="D42" s="188"/>
      <c r="E42" s="189"/>
      <c r="F42" s="189"/>
      <c r="G42" s="189"/>
      <c r="H42" s="189"/>
      <c r="I42" s="190"/>
      <c r="J42" s="191"/>
      <c r="K42" s="192"/>
      <c r="L42" s="192"/>
      <c r="M42" s="193"/>
      <c r="N42" s="193"/>
      <c r="O42" s="194"/>
      <c r="P42" s="195"/>
      <c r="Q42" s="45" t="str">
        <f t="shared" si="0"/>
        <v/>
      </c>
      <c r="R42" s="70"/>
      <c r="S42" s="69">
        <v>38</v>
      </c>
      <c r="T42" s="114" t="str">
        <f t="shared" si="1"/>
        <v/>
      </c>
      <c r="U42" s="36" t="str">
        <f t="shared" si="1"/>
        <v/>
      </c>
      <c r="V42" s="196"/>
      <c r="W42" s="189"/>
      <c r="X42" s="189"/>
      <c r="Y42" s="189"/>
      <c r="Z42" s="189"/>
      <c r="AA42" s="190"/>
      <c r="AB42" s="191"/>
      <c r="AC42" s="192"/>
      <c r="AD42" s="192"/>
      <c r="AE42" s="193"/>
      <c r="AF42" s="193"/>
      <c r="AG42" s="194"/>
      <c r="AH42" s="195"/>
      <c r="AI42" s="45" t="str">
        <f t="shared" si="2"/>
        <v/>
      </c>
      <c r="AJ42" s="91" t="str">
        <f t="shared" si="3"/>
        <v/>
      </c>
      <c r="AK42" s="225"/>
    </row>
    <row r="43" spans="1:37" s="23" customFormat="1" ht="17.25" customHeight="1">
      <c r="A43" s="69">
        <v>39</v>
      </c>
      <c r="B43" s="114" t="str">
        <f>IF(DS!B43&lt;&gt;"",DS!B43,"")</f>
        <v/>
      </c>
      <c r="C43" s="36" t="str">
        <f>IF(DS!C43&lt;&gt;"",DS!C43,"")</f>
        <v/>
      </c>
      <c r="D43" s="188"/>
      <c r="E43" s="189"/>
      <c r="F43" s="189"/>
      <c r="G43" s="189"/>
      <c r="H43" s="189"/>
      <c r="I43" s="190"/>
      <c r="J43" s="191"/>
      <c r="K43" s="192"/>
      <c r="L43" s="192"/>
      <c r="M43" s="193"/>
      <c r="N43" s="193"/>
      <c r="O43" s="194"/>
      <c r="P43" s="195"/>
      <c r="Q43" s="45" t="str">
        <f t="shared" si="0"/>
        <v/>
      </c>
      <c r="R43" s="70"/>
      <c r="S43" s="69">
        <v>39</v>
      </c>
      <c r="T43" s="114" t="str">
        <f t="shared" si="1"/>
        <v/>
      </c>
      <c r="U43" s="36" t="str">
        <f t="shared" si="1"/>
        <v/>
      </c>
      <c r="V43" s="196"/>
      <c r="W43" s="189"/>
      <c r="X43" s="189"/>
      <c r="Y43" s="189"/>
      <c r="Z43" s="189"/>
      <c r="AA43" s="190"/>
      <c r="AB43" s="191"/>
      <c r="AC43" s="192"/>
      <c r="AD43" s="192"/>
      <c r="AE43" s="193"/>
      <c r="AF43" s="193"/>
      <c r="AG43" s="194"/>
      <c r="AH43" s="195"/>
      <c r="AI43" s="45" t="str">
        <f t="shared" si="2"/>
        <v/>
      </c>
      <c r="AJ43" s="91" t="str">
        <f t="shared" si="3"/>
        <v/>
      </c>
      <c r="AK43" s="225"/>
    </row>
    <row r="44" spans="1:37" s="23" customFormat="1" ht="17.25" customHeight="1" thickBot="1">
      <c r="A44" s="71">
        <v>40</v>
      </c>
      <c r="B44" s="117" t="str">
        <f>IF(DS!B44&lt;&gt;"",DS!B44,"")</f>
        <v/>
      </c>
      <c r="C44" s="46" t="str">
        <f>IF(DS!C44&lt;&gt;"",DS!C44,"")</f>
        <v/>
      </c>
      <c r="D44" s="215"/>
      <c r="E44" s="216"/>
      <c r="F44" s="216"/>
      <c r="G44" s="216"/>
      <c r="H44" s="216"/>
      <c r="I44" s="217"/>
      <c r="J44" s="218"/>
      <c r="K44" s="219"/>
      <c r="L44" s="219"/>
      <c r="M44" s="220"/>
      <c r="N44" s="220"/>
      <c r="O44" s="221"/>
      <c r="P44" s="222"/>
      <c r="Q44" s="55" t="str">
        <f t="shared" si="0"/>
        <v/>
      </c>
      <c r="R44" s="72"/>
      <c r="S44" s="71">
        <v>40</v>
      </c>
      <c r="T44" s="117" t="str">
        <f t="shared" si="1"/>
        <v/>
      </c>
      <c r="U44" s="46" t="str">
        <f t="shared" si="1"/>
        <v/>
      </c>
      <c r="V44" s="223"/>
      <c r="W44" s="216"/>
      <c r="X44" s="216"/>
      <c r="Y44" s="216"/>
      <c r="Z44" s="216"/>
      <c r="AA44" s="217"/>
      <c r="AB44" s="218"/>
      <c r="AC44" s="219"/>
      <c r="AD44" s="219"/>
      <c r="AE44" s="220"/>
      <c r="AF44" s="220"/>
      <c r="AG44" s="221"/>
      <c r="AH44" s="222"/>
      <c r="AI44" s="55" t="str">
        <f t="shared" si="2"/>
        <v/>
      </c>
      <c r="AJ44" s="94" t="str">
        <f t="shared" si="3"/>
        <v/>
      </c>
      <c r="AK44" s="228"/>
    </row>
    <row r="45" spans="1:37" s="23" customFormat="1" ht="18.75" customHeight="1">
      <c r="A45" s="302" t="str">
        <f>IF(COUNTBLANK($D$45:$P$45)&lt;13,"CHÚ Ý: THIẾU CỘT ĐIỂM TẠI X","")</f>
        <v>CHÚ Ý: THIẾU CỘT ĐIỂM TẠI X</v>
      </c>
      <c r="B45" s="302"/>
      <c r="C45" s="302"/>
      <c r="D45" s="66"/>
      <c r="E45" s="66" t="str">
        <f>IF(COUNTA(E5:E44)=0,"",IF(COUNTBLANK(E5:E44)&gt;COUNTBLANK($Q$5:$Q$44),"X",""))</f>
        <v/>
      </c>
      <c r="F45" s="66" t="str">
        <f t="shared" ref="F45:P45" si="4">IF(COUNTA(F5:F44)=0,"",IF(COUNTBLANK(F5:F44)&gt;COUNTBLANK($Q$5:$Q$44),"X",""))</f>
        <v/>
      </c>
      <c r="G45" s="66" t="str">
        <f t="shared" si="4"/>
        <v/>
      </c>
      <c r="H45" s="66" t="str">
        <f t="shared" si="4"/>
        <v/>
      </c>
      <c r="I45" s="66" t="str">
        <f t="shared" si="4"/>
        <v/>
      </c>
      <c r="J45" s="66" t="str">
        <f t="shared" si="4"/>
        <v>X</v>
      </c>
      <c r="K45" s="66" t="str">
        <f t="shared" si="4"/>
        <v/>
      </c>
      <c r="L45" s="66" t="str">
        <f t="shared" si="4"/>
        <v/>
      </c>
      <c r="M45" s="66" t="str">
        <f t="shared" si="4"/>
        <v/>
      </c>
      <c r="N45" s="66" t="str">
        <f t="shared" si="4"/>
        <v/>
      </c>
      <c r="O45" s="66" t="str">
        <f t="shared" si="4"/>
        <v/>
      </c>
      <c r="P45" s="66" t="str">
        <f t="shared" si="4"/>
        <v/>
      </c>
      <c r="Q45" s="66"/>
      <c r="R45" s="66"/>
      <c r="S45" s="291" t="str">
        <f>IF(COUNTBLANK(V45:AH45)&lt;13,"THIẾU ĐIỂM TẠI CỘT X","")</f>
        <v/>
      </c>
      <c r="T45" s="291"/>
      <c r="U45" s="291"/>
      <c r="V45" s="66"/>
      <c r="W45" s="66" t="str">
        <f>IF(COUNTA(W5:W44)=0,"",IF(COUNTBLANK(W5:W44)&gt;COUNTBLANK($AI$5:$AI$44),"X",""))</f>
        <v/>
      </c>
      <c r="X45" s="66" t="str">
        <f t="shared" ref="X45:AH45" si="5">IF(COUNTA(X5:X44)=0,"",IF(COUNTBLANK(X5:X44)&gt;COUNTBLANK($AI$5:$AI$44),"X",""))</f>
        <v/>
      </c>
      <c r="Y45" s="66" t="str">
        <f t="shared" si="5"/>
        <v/>
      </c>
      <c r="Z45" s="66" t="str">
        <f t="shared" si="5"/>
        <v/>
      </c>
      <c r="AA45" s="66" t="str">
        <f t="shared" si="5"/>
        <v/>
      </c>
      <c r="AB45" s="66" t="str">
        <f t="shared" si="5"/>
        <v/>
      </c>
      <c r="AC45" s="66" t="str">
        <f t="shared" si="5"/>
        <v/>
      </c>
      <c r="AD45" s="66" t="str">
        <f t="shared" si="5"/>
        <v/>
      </c>
      <c r="AE45" s="66" t="str">
        <f t="shared" si="5"/>
        <v/>
      </c>
      <c r="AF45" s="66" t="str">
        <f t="shared" si="5"/>
        <v/>
      </c>
      <c r="AG45" s="66" t="str">
        <f t="shared" si="5"/>
        <v/>
      </c>
      <c r="AH45" s="66" t="str">
        <f t="shared" si="5"/>
        <v/>
      </c>
      <c r="AI45" s="66"/>
      <c r="AJ45" s="66"/>
      <c r="AK45" s="97"/>
    </row>
    <row r="46" spans="1:37" s="23" customFormat="1" ht="18" customHeight="1">
      <c r="A46" s="24"/>
      <c r="B46" s="88" t="str">
        <f>"Tổng số được tổng kết:   "&amp;40-COUNTBLANK($P$5:$P$44)</f>
        <v>Tổng số được tổng kết:   12</v>
      </c>
      <c r="C46" s="87"/>
      <c r="D46" s="303" t="str">
        <f>IF(40-COUNTBLANK($P$5:$P$44)=0,"Đạt: 0 (0%)","Đạt "&amp;COUNTIF(Q$5:Q$44,"Đ")&amp;" ("&amp;ROUND(COUNTIF(Q$5:Q$44,"Đ")*100/(40-COUNTBLANK($P$5:$P$44)),1)&amp;"%)")</f>
        <v>Đạt 12 (100%)</v>
      </c>
      <c r="E46" s="303"/>
      <c r="F46" s="303"/>
      <c r="G46" s="303"/>
      <c r="H46" s="303"/>
      <c r="I46" s="303"/>
      <c r="J46" s="305" t="str">
        <f>IF(40-COUNTBLANK($P$5:$P$44)=0,"Chưa đạt: 0 (0%)","Chưa đạt: "&amp;COUNTIF(Q$5:Q$44,"CĐ")&amp;" ("&amp;ROUND(COUNTIF(Q$5:Q$44,"CĐ")*100/(40-COUNTBLANK($P$5:$P$44)),1)&amp;"%)")</f>
        <v>Chưa đạt: 0 (0%)</v>
      </c>
      <c r="K46" s="305"/>
      <c r="L46" s="305"/>
      <c r="M46" s="305"/>
      <c r="N46" s="305"/>
      <c r="O46" s="305"/>
      <c r="P46" s="303"/>
      <c r="Q46" s="303"/>
      <c r="R46" s="303"/>
      <c r="S46" s="88" t="str">
        <f>"  Tổng số được tổng kết:  "&amp;40-COUNTBLANK($P$5:$P$44)</f>
        <v xml:space="preserve">  Tổng số được tổng kết:  12</v>
      </c>
      <c r="U46" s="87"/>
      <c r="V46" s="303" t="str">
        <f>IF(40-COUNTBLANK($P$5:$P$44)=0,"Đạt: 0 (0%)","Đạt: "&amp;COUNTIF(AJ$5:AJ$44,"Đ")&amp;" ("&amp;ROUND(COUNTIF(AJ$5:AJ$44,"Đ")*100/(40-COUNTBLANK($P$5:$P$44)),1)&amp;"%)")</f>
        <v>Đạt: 9 (75%)</v>
      </c>
      <c r="W46" s="303"/>
      <c r="X46" s="303"/>
      <c r="Y46" s="303"/>
      <c r="Z46" s="303"/>
      <c r="AA46" s="303"/>
      <c r="AB46" s="305" t="str">
        <f>IF(40-COUNTBLANK($P$5:$P$44)=0,"Chưa đạt: 0 (0%)","Chưa đạt: "&amp;COUNTIF(AJ$5:AJ$44,"CĐ")&amp;" ("&amp;ROUND(COUNTIF(AJ$5:AJ$44,"CĐ")*100/(40-COUNTBLANK($P$5:$P$44)),1)&amp;"%)")</f>
        <v>Chưa đạt: 0 (0%)</v>
      </c>
      <c r="AC46" s="305"/>
      <c r="AD46" s="305"/>
      <c r="AE46" s="305"/>
      <c r="AF46" s="305"/>
      <c r="AG46" s="305"/>
      <c r="AH46" s="303"/>
      <c r="AI46" s="303"/>
      <c r="AJ46" s="303"/>
      <c r="AK46" s="303"/>
    </row>
    <row r="47" spans="1:37" s="23" customFormat="1" ht="18" customHeight="1">
      <c r="A47" s="24"/>
      <c r="B47" s="65"/>
      <c r="C47" s="65"/>
      <c r="D47" s="304"/>
      <c r="E47" s="304"/>
      <c r="F47" s="304"/>
      <c r="G47" s="304"/>
      <c r="H47" s="304"/>
      <c r="I47" s="304"/>
      <c r="J47" s="304"/>
      <c r="K47" s="304"/>
      <c r="L47" s="304"/>
      <c r="M47" s="304"/>
      <c r="N47" s="304"/>
      <c r="O47" s="304"/>
      <c r="Q47" s="25"/>
      <c r="S47" s="24"/>
      <c r="T47" s="65"/>
      <c r="U47" s="65"/>
      <c r="V47" s="304"/>
      <c r="W47" s="304"/>
      <c r="X47" s="304"/>
      <c r="Y47" s="304"/>
      <c r="Z47" s="304"/>
      <c r="AA47" s="304"/>
      <c r="AB47" s="304"/>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objects="1" scenarios="1"/>
  <customSheetViews>
    <customSheetView guid="{E68D9D97-1862-4956-AC88-DC3F0C392D77}" showRuler="0">
      <pane xSplit="2" topLeftCell="C1" activePane="topRight" state="frozen"/>
      <selection pane="topRight" activeCell="C1" sqref="C1:C65536"/>
      <pageMargins left="0.75" right="0.75" top="1" bottom="1" header="0.5" footer="0.5"/>
      <headerFooter alignWithMargins="0"/>
    </customSheetView>
  </customSheetViews>
  <mergeCells count="25">
    <mergeCell ref="A1:C1"/>
    <mergeCell ref="Q1:R1"/>
    <mergeCell ref="S1:U1"/>
    <mergeCell ref="A2:D2"/>
    <mergeCell ref="S2:V2"/>
    <mergeCell ref="A3:R3"/>
    <mergeCell ref="S3:AK3"/>
    <mergeCell ref="B4:C4"/>
    <mergeCell ref="D4:I4"/>
    <mergeCell ref="J4:O4"/>
    <mergeCell ref="T4:U4"/>
    <mergeCell ref="V4:AA4"/>
    <mergeCell ref="AB4:AG4"/>
    <mergeCell ref="A45:C45"/>
    <mergeCell ref="S45:U45"/>
    <mergeCell ref="D46:I46"/>
    <mergeCell ref="J46:O46"/>
    <mergeCell ref="P46:R46"/>
    <mergeCell ref="V46:AA46"/>
    <mergeCell ref="AB46:AG46"/>
    <mergeCell ref="AH46:AK46"/>
    <mergeCell ref="D47:I47"/>
    <mergeCell ref="J47:O47"/>
    <mergeCell ref="V47:AA47"/>
    <mergeCell ref="AB47:AG47"/>
  </mergeCells>
  <phoneticPr fontId="10" type="noConversion"/>
  <conditionalFormatting sqref="D5 V5">
    <cfRule type="cellIs" priority="1" stopIfTrue="1" operator="between">
      <formula>0</formula>
      <formula>10</formula>
    </cfRule>
  </conditionalFormatting>
  <conditionalFormatting sqref="D45 V45">
    <cfRule type="cellIs" dxfId="29" priority="2" stopIfTrue="1" operator="notEqual">
      <formula>""""""</formula>
    </cfRule>
  </conditionalFormatting>
  <conditionalFormatting sqref="A45:C45">
    <cfRule type="cellIs" dxfId="28" priority="3" stopIfTrue="1" operator="equal">
      <formula>"CHÚ Ý: THIẾU CỘT ĐIỂM TẠI X"</formula>
    </cfRule>
  </conditionalFormatting>
  <conditionalFormatting sqref="S45:U45">
    <cfRule type="cellIs" dxfId="27" priority="4" stopIfTrue="1" operator="equal">
      <formula>"THIẾU ĐIỂM TẠI CỘT X"</formula>
    </cfRule>
  </conditionalFormatting>
  <dataValidations count="2">
    <dataValidation allowBlank="1" showErrorMessage="1" errorTitle="CHÚ Ý:" error="       Điểm không âm và không quá 10! _x000a_Click Retry để nhập lại, Cancel để bỏ qua." promptTitle="CHÚ Ý" prompt="NHẬP ĐIỂM VÀO NHỮNG Ô NÀY" sqref="V5:AH44"/>
    <dataValidation allowBlank="1" showErrorMessage="1" errorTitle="CHÚ Ý:" error="      Điểm không âm và không quá 10! _x000a_Click Retry để nhập lại, Cancel để bỏ qua." sqref="D5:P44"/>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workbookViewId="0">
      <pane xSplit="3" ySplit="4" topLeftCell="D11" activePane="bottomRight" state="frozen"/>
      <selection pane="topRight" activeCell="D1" sqref="D1"/>
      <selection pane="bottomLeft" activeCell="A5" sqref="A5"/>
      <selection pane="bottomRight" activeCell="L13" sqref="L13"/>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"&amp;M_L!C18&amp; " - "&amp;"GVBM: "&amp;M_L!D18</f>
        <v xml:space="preserve">BẢNG ĐIỂM HỌC KỲ I - MÔN GDQPAN - GVBM: </v>
      </c>
      <c r="B3" s="298"/>
      <c r="C3" s="298"/>
      <c r="D3" s="298"/>
      <c r="E3" s="298"/>
      <c r="F3" s="298"/>
      <c r="G3" s="298"/>
      <c r="H3" s="298"/>
      <c r="I3" s="298"/>
      <c r="J3" s="298"/>
      <c r="K3" s="298"/>
      <c r="L3" s="298"/>
      <c r="M3" s="298"/>
      <c r="N3" s="298"/>
      <c r="O3" s="298"/>
      <c r="P3" s="298"/>
      <c r="Q3" s="298"/>
      <c r="R3" s="299"/>
      <c r="S3" s="297" t="str">
        <f xml:space="preserve"> "BẢNG ĐIỂM HỌC KỲ II - "&amp;"MÔN "&amp;M_L!C18&amp; " - "&amp;"GVBM: "&amp;M_L!E18</f>
        <v xml:space="preserve">BẢNG ĐIỂM HỌC KỲ II - MÔN GDQPAN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99</v>
      </c>
      <c r="E4" s="294"/>
      <c r="F4" s="294"/>
      <c r="G4" s="294"/>
      <c r="H4" s="294"/>
      <c r="I4" s="295"/>
      <c r="J4" s="296" t="s">
        <v>98</v>
      </c>
      <c r="K4" s="294"/>
      <c r="L4" s="294"/>
      <c r="M4" s="294"/>
      <c r="N4" s="294"/>
      <c r="O4" s="295"/>
      <c r="P4" s="118" t="s">
        <v>6</v>
      </c>
      <c r="Q4" s="17" t="s">
        <v>28</v>
      </c>
      <c r="R4" s="16" t="s">
        <v>29</v>
      </c>
      <c r="S4" s="109" t="s">
        <v>27</v>
      </c>
      <c r="T4" s="300" t="s">
        <v>22</v>
      </c>
      <c r="U4" s="301"/>
      <c r="V4" s="293" t="s">
        <v>99</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98"/>
      <c r="E5" s="28"/>
      <c r="F5" s="28"/>
      <c r="G5" s="28"/>
      <c r="H5" s="28"/>
      <c r="I5" s="29"/>
      <c r="J5" s="30"/>
      <c r="K5" s="31"/>
      <c r="L5" s="31"/>
      <c r="M5" s="32"/>
      <c r="N5" s="32"/>
      <c r="O5" s="33"/>
      <c r="P5" s="34"/>
      <c r="Q5" s="35" t="str">
        <f>IF(OR(COUNT($P5)=0,C5=""),"",ROUND(AVERAGE(D5:P5,J5:P5,P5),1))</f>
        <v/>
      </c>
      <c r="R5" s="68" t="str">
        <f>IF($Q5="","",IF($Q5&gt;=8,"Giỏi",IF($Q5&gt;=6.5,"Khá",IF($Q5&gt;=5,"TB",IF($Q5&gt;=3.5,"Yếu","Kém")))))</f>
        <v/>
      </c>
      <c r="S5" s="67">
        <v>1</v>
      </c>
      <c r="T5" s="113" t="str">
        <f>IF(B5&lt;&gt;"",B5,"")</f>
        <v>Lê Vũ Hoàng Thiện</v>
      </c>
      <c r="U5" s="26" t="str">
        <f>IF(C5&lt;&gt;"",C5,"")</f>
        <v>Thiện</v>
      </c>
      <c r="V5" s="27"/>
      <c r="W5" s="28"/>
      <c r="X5" s="28"/>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99"/>
      <c r="E6" s="38"/>
      <c r="F6" s="38"/>
      <c r="G6" s="38"/>
      <c r="H6" s="38"/>
      <c r="I6" s="39"/>
      <c r="J6" s="40"/>
      <c r="K6" s="41"/>
      <c r="L6" s="41"/>
      <c r="M6" s="42"/>
      <c r="N6" s="42"/>
      <c r="O6" s="43"/>
      <c r="P6" s="44"/>
      <c r="Q6" s="45" t="str">
        <f t="shared" ref="Q6:Q44" si="0">IF(OR(COUNT($P6)=0,C6=""),"",ROUND(AVERAGE(D6:P6,J6:P6,P6),1))</f>
        <v/>
      </c>
      <c r="R6" s="70" t="str">
        <f t="shared" ref="R6:R44" si="1">IF($Q6="","",IF($Q6&gt;=8,"Giỏi",IF($Q6&gt;=6.5,"Khá",IF($Q6&gt;=5,"TB",IF($Q6&gt;=3.5,"Yếu","Kém")))))</f>
        <v/>
      </c>
      <c r="S6" s="69">
        <v>2</v>
      </c>
      <c r="T6" s="114" t="str">
        <f t="shared" ref="T6:U44" si="2">IF(B6&lt;&gt;"",B6,"")</f>
        <v>Nguyễn Thị Kim Quỳnh</v>
      </c>
      <c r="U6" s="36" t="str">
        <f t="shared" si="2"/>
        <v>Quỳnh</v>
      </c>
      <c r="V6" s="37"/>
      <c r="W6" s="38"/>
      <c r="X6" s="38"/>
      <c r="Y6" s="38"/>
      <c r="Z6" s="38"/>
      <c r="AA6" s="39"/>
      <c r="AB6" s="40"/>
      <c r="AC6" s="41"/>
      <c r="AD6" s="41"/>
      <c r="AE6" s="42"/>
      <c r="AF6" s="42"/>
      <c r="AG6" s="43"/>
      <c r="AH6" s="44"/>
      <c r="AI6" s="45" t="str">
        <f t="shared" ref="AI6:AI44" si="3">IF(OR(COUNT($AH6)=0,U6=""),"",ROUND(AVERAGE(V6:AH6,AB6:AH6,AH6),1))</f>
        <v/>
      </c>
      <c r="AJ6" s="91" t="str">
        <f t="shared" ref="AJ6:AJ44" si="4">IF(OR(COUNT(AI6)=0,COUNT(Q6)=0),"",ROUND(AVERAGE(AI6,AI6,Q6),1))</f>
        <v/>
      </c>
      <c r="AK6" s="70" t="str">
        <f t="shared" ref="AK6:AK44" si="5">IF($AJ6="","",IF($AJ6&gt;=8,"Giỏi",IF($AJ6&gt;=6.5,"Khá",IF($AJ6&gt;=5,"TB",IF($AJ6&gt;=3.5,"Yếu","Kém")))))</f>
        <v/>
      </c>
    </row>
    <row r="7" spans="1:37" s="23" customFormat="1" ht="17.25" customHeight="1">
      <c r="A7" s="69">
        <v>3</v>
      </c>
      <c r="B7" s="114" t="str">
        <f>IF(DS!B7&lt;&gt;"",DS!B7,"")</f>
        <v>Nguyễn Công Minh</v>
      </c>
      <c r="C7" s="36" t="str">
        <f>IF(DS!C7&lt;&gt;"",DS!C7,"")</f>
        <v>Minh</v>
      </c>
      <c r="D7" s="99"/>
      <c r="E7" s="38"/>
      <c r="F7" s="38"/>
      <c r="G7" s="38"/>
      <c r="H7" s="38"/>
      <c r="I7" s="39"/>
      <c r="J7" s="40"/>
      <c r="K7" s="41"/>
      <c r="L7" s="41"/>
      <c r="M7" s="42"/>
      <c r="N7" s="42"/>
      <c r="O7" s="43"/>
      <c r="P7" s="44"/>
      <c r="Q7" s="45" t="str">
        <f t="shared" si="0"/>
        <v/>
      </c>
      <c r="R7" s="70" t="str">
        <f t="shared" si="1"/>
        <v/>
      </c>
      <c r="S7" s="69">
        <v>3</v>
      </c>
      <c r="T7" s="114" t="str">
        <f t="shared" si="2"/>
        <v>Nguyễn Công Minh</v>
      </c>
      <c r="U7" s="36" t="str">
        <f t="shared" si="2"/>
        <v>Minh</v>
      </c>
      <c r="V7" s="37"/>
      <c r="W7" s="38"/>
      <c r="X7" s="38"/>
      <c r="Y7" s="38"/>
      <c r="Z7" s="38"/>
      <c r="AA7" s="39"/>
      <c r="AB7" s="40"/>
      <c r="AC7" s="41"/>
      <c r="AD7" s="41"/>
      <c r="AE7" s="42"/>
      <c r="AF7" s="42"/>
      <c r="AG7" s="43"/>
      <c r="AH7" s="44"/>
      <c r="AI7" s="45" t="str">
        <f t="shared" si="3"/>
        <v/>
      </c>
      <c r="AJ7" s="91" t="str">
        <f t="shared" si="4"/>
        <v/>
      </c>
      <c r="AK7" s="70" t="str">
        <f t="shared" si="5"/>
        <v/>
      </c>
    </row>
    <row r="8" spans="1:37" s="23" customFormat="1" ht="17.25" customHeight="1">
      <c r="A8" s="69">
        <v>4</v>
      </c>
      <c r="B8" s="114" t="str">
        <f>IF(DS!B8&lt;&gt;"",DS!B8,"")</f>
        <v>Nguyễn Minh Triết</v>
      </c>
      <c r="C8" s="36" t="str">
        <f>IF(DS!C8&lt;&gt;"",DS!C8,"")</f>
        <v>Triết</v>
      </c>
      <c r="D8" s="99"/>
      <c r="E8" s="38"/>
      <c r="F8" s="38"/>
      <c r="G8" s="38"/>
      <c r="H8" s="38"/>
      <c r="I8" s="39"/>
      <c r="J8" s="40"/>
      <c r="K8" s="41"/>
      <c r="L8" s="41"/>
      <c r="M8" s="42"/>
      <c r="N8" s="42"/>
      <c r="O8" s="43"/>
      <c r="P8" s="44"/>
      <c r="Q8" s="45" t="str">
        <f t="shared" si="0"/>
        <v/>
      </c>
      <c r="R8" s="70" t="str">
        <f t="shared" si="1"/>
        <v/>
      </c>
      <c r="S8" s="69">
        <v>4</v>
      </c>
      <c r="T8" s="114" t="str">
        <f t="shared" si="2"/>
        <v>Nguyễn Minh Triết</v>
      </c>
      <c r="U8" s="36" t="str">
        <f t="shared" si="2"/>
        <v>Triết</v>
      </c>
      <c r="V8" s="37"/>
      <c r="W8" s="38"/>
      <c r="X8" s="38"/>
      <c r="Y8" s="38"/>
      <c r="Z8" s="38"/>
      <c r="AA8" s="39"/>
      <c r="AB8" s="40"/>
      <c r="AC8" s="41"/>
      <c r="AD8" s="41"/>
      <c r="AE8" s="42"/>
      <c r="AF8" s="42"/>
      <c r="AG8" s="43"/>
      <c r="AH8" s="44"/>
      <c r="AI8" s="45" t="str">
        <f t="shared" si="3"/>
        <v/>
      </c>
      <c r="AJ8" s="91" t="str">
        <f t="shared" si="4"/>
        <v/>
      </c>
      <c r="AK8" s="70" t="str">
        <f t="shared" si="5"/>
        <v/>
      </c>
    </row>
    <row r="9" spans="1:37" s="23" customFormat="1" ht="17.25" customHeight="1">
      <c r="A9" s="75">
        <v>5</v>
      </c>
      <c r="B9" s="115" t="str">
        <f>IF(DS!B9&lt;&gt;"",DS!B9,"")</f>
        <v>Đào Ngọc Sáng</v>
      </c>
      <c r="C9" s="76" t="str">
        <f>IF(DS!C9&lt;&gt;"",DS!C9,"")</f>
        <v>sáng</v>
      </c>
      <c r="D9" s="100"/>
      <c r="E9" s="78"/>
      <c r="F9" s="78"/>
      <c r="G9" s="78"/>
      <c r="H9" s="78"/>
      <c r="I9" s="79"/>
      <c r="J9" s="80"/>
      <c r="K9" s="81"/>
      <c r="L9" s="81"/>
      <c r="M9" s="82"/>
      <c r="N9" s="82"/>
      <c r="O9" s="83"/>
      <c r="P9" s="84"/>
      <c r="Q9" s="85" t="str">
        <f t="shared" si="0"/>
        <v/>
      </c>
      <c r="R9" s="86" t="str">
        <f t="shared" si="1"/>
        <v/>
      </c>
      <c r="S9" s="75">
        <v>5</v>
      </c>
      <c r="T9" s="115" t="str">
        <f t="shared" si="2"/>
        <v>Đào Ngọc Sáng</v>
      </c>
      <c r="U9" s="76" t="str">
        <f t="shared" si="2"/>
        <v>sáng</v>
      </c>
      <c r="V9" s="77"/>
      <c r="W9" s="78"/>
      <c r="X9" s="78"/>
      <c r="Y9" s="78"/>
      <c r="Z9" s="78"/>
      <c r="AA9" s="79"/>
      <c r="AB9" s="80"/>
      <c r="AC9" s="81"/>
      <c r="AD9" s="81"/>
      <c r="AE9" s="82"/>
      <c r="AF9" s="82"/>
      <c r="AG9" s="83"/>
      <c r="AH9" s="84"/>
      <c r="AI9" s="85" t="str">
        <f t="shared" si="3"/>
        <v/>
      </c>
      <c r="AJ9" s="92" t="str">
        <f t="shared" si="4"/>
        <v/>
      </c>
      <c r="AK9" s="86" t="str">
        <f t="shared" si="5"/>
        <v/>
      </c>
    </row>
    <row r="10" spans="1:37" s="23" customFormat="1" ht="17.25" customHeight="1">
      <c r="A10" s="73">
        <v>6</v>
      </c>
      <c r="B10" s="116" t="str">
        <f>IF(DS!B10&lt;&gt;"",DS!B10,"")</f>
        <v>Nguyễn Thông Cường</v>
      </c>
      <c r="C10" s="26" t="str">
        <f>IF(DS!C10&lt;&gt;"",DS!C10,"")</f>
        <v>Cường</v>
      </c>
      <c r="D10" s="101"/>
      <c r="E10" s="57"/>
      <c r="F10" s="57"/>
      <c r="G10" s="57"/>
      <c r="H10" s="57"/>
      <c r="I10" s="58"/>
      <c r="J10" s="59"/>
      <c r="K10" s="60"/>
      <c r="L10" s="60"/>
      <c r="M10" s="61"/>
      <c r="N10" s="61"/>
      <c r="O10" s="62"/>
      <c r="P10" s="63"/>
      <c r="Q10" s="64" t="str">
        <f t="shared" si="0"/>
        <v/>
      </c>
      <c r="R10" s="74" t="str">
        <f>IF($Q10="","",IF($Q10&gt;=8,"Giỏi",IF($Q10&gt;=6.5,"Khá",IF($Q10&gt;=5,"TB",IF($Q10&gt;=3.5,"Yếu","Kém")))))</f>
        <v/>
      </c>
      <c r="S10" s="73">
        <v>6</v>
      </c>
      <c r="T10" s="116" t="str">
        <f t="shared" si="2"/>
        <v>Nguyễn Thông Cường</v>
      </c>
      <c r="U10" s="26" t="str">
        <f t="shared" si="2"/>
        <v>Cường</v>
      </c>
      <c r="V10" s="56"/>
      <c r="W10" s="57"/>
      <c r="X10" s="57"/>
      <c r="Y10" s="57"/>
      <c r="Z10" s="57"/>
      <c r="AA10" s="58"/>
      <c r="AB10" s="59"/>
      <c r="AC10" s="60"/>
      <c r="AD10" s="60"/>
      <c r="AE10" s="61"/>
      <c r="AF10" s="61"/>
      <c r="AG10" s="62"/>
      <c r="AH10" s="63"/>
      <c r="AI10" s="64" t="str">
        <f t="shared" si="3"/>
        <v/>
      </c>
      <c r="AJ10" s="93" t="str">
        <f t="shared" si="4"/>
        <v/>
      </c>
      <c r="AK10" s="74" t="str">
        <f t="shared" si="5"/>
        <v/>
      </c>
    </row>
    <row r="11" spans="1:37" s="23" customFormat="1" ht="17.25" customHeight="1">
      <c r="A11" s="69">
        <v>7</v>
      </c>
      <c r="B11" s="114" t="str">
        <f>IF(DS!B11&lt;&gt;"",DS!B11,"")</f>
        <v>Phan Vĩnh Phú</v>
      </c>
      <c r="C11" s="36" t="str">
        <f>IF(DS!C11&lt;&gt;"",DS!C11,"")</f>
        <v>Phú</v>
      </c>
      <c r="D11" s="99"/>
      <c r="E11" s="38"/>
      <c r="F11" s="38"/>
      <c r="G11" s="38"/>
      <c r="H11" s="38"/>
      <c r="I11" s="39"/>
      <c r="J11" s="40"/>
      <c r="K11" s="41"/>
      <c r="L11" s="41"/>
      <c r="M11" s="42"/>
      <c r="N11" s="42"/>
      <c r="O11" s="43"/>
      <c r="P11" s="44"/>
      <c r="Q11" s="45" t="str">
        <f t="shared" si="0"/>
        <v/>
      </c>
      <c r="R11" s="70" t="str">
        <f t="shared" si="1"/>
        <v/>
      </c>
      <c r="S11" s="69">
        <v>7</v>
      </c>
      <c r="T11" s="114" t="str">
        <f t="shared" si="2"/>
        <v>Phan Vĩnh Phú</v>
      </c>
      <c r="U11" s="36" t="str">
        <f t="shared" si="2"/>
        <v>Phú</v>
      </c>
      <c r="V11" s="37"/>
      <c r="W11" s="38"/>
      <c r="X11" s="38"/>
      <c r="Y11" s="38"/>
      <c r="Z11" s="38"/>
      <c r="AA11" s="39"/>
      <c r="AB11" s="40"/>
      <c r="AC11" s="41"/>
      <c r="AD11" s="41"/>
      <c r="AE11" s="42"/>
      <c r="AF11" s="42"/>
      <c r="AG11" s="43"/>
      <c r="AH11" s="44"/>
      <c r="AI11" s="45" t="str">
        <f t="shared" si="3"/>
        <v/>
      </c>
      <c r="AJ11" s="91" t="str">
        <f t="shared" si="4"/>
        <v/>
      </c>
      <c r="AK11" s="70" t="str">
        <f t="shared" si="5"/>
        <v/>
      </c>
    </row>
    <row r="12" spans="1:37" s="23" customFormat="1" ht="17.25" customHeight="1">
      <c r="A12" s="69">
        <v>8</v>
      </c>
      <c r="B12" s="114" t="str">
        <f>IF(DS!B12&lt;&gt;"",DS!B12,"")</f>
        <v>Dương Thiên Thanh</v>
      </c>
      <c r="C12" s="36" t="str">
        <f>IF(DS!C12&lt;&gt;"",DS!C12,"")</f>
        <v>Thanh</v>
      </c>
      <c r="D12" s="99"/>
      <c r="E12" s="38"/>
      <c r="F12" s="38"/>
      <c r="G12" s="38"/>
      <c r="H12" s="38"/>
      <c r="I12" s="39"/>
      <c r="J12" s="40"/>
      <c r="K12" s="41"/>
      <c r="L12" s="41"/>
      <c r="M12" s="42"/>
      <c r="N12" s="42"/>
      <c r="O12" s="43"/>
      <c r="P12" s="44"/>
      <c r="Q12" s="45" t="str">
        <f t="shared" si="0"/>
        <v/>
      </c>
      <c r="R12" s="70" t="str">
        <f t="shared" si="1"/>
        <v/>
      </c>
      <c r="S12" s="69">
        <v>8</v>
      </c>
      <c r="T12" s="114" t="str">
        <f t="shared" si="2"/>
        <v>Dương Thiên Thanh</v>
      </c>
      <c r="U12" s="36" t="str">
        <f t="shared" si="2"/>
        <v>Thanh</v>
      </c>
      <c r="V12" s="37"/>
      <c r="W12" s="38"/>
      <c r="X12" s="38"/>
      <c r="Y12" s="38"/>
      <c r="Z12" s="38"/>
      <c r="AA12" s="39"/>
      <c r="AB12" s="40"/>
      <c r="AC12" s="41"/>
      <c r="AD12" s="41"/>
      <c r="AE12" s="42"/>
      <c r="AF12" s="42"/>
      <c r="AG12" s="43"/>
      <c r="AH12" s="44"/>
      <c r="AI12" s="45" t="str">
        <f t="shared" si="3"/>
        <v/>
      </c>
      <c r="AJ12" s="91" t="str">
        <f t="shared" si="4"/>
        <v/>
      </c>
      <c r="AK12" s="70" t="str">
        <f t="shared" si="5"/>
        <v/>
      </c>
    </row>
    <row r="13" spans="1:37" s="23" customFormat="1" ht="17.25" customHeight="1">
      <c r="A13" s="69">
        <v>9</v>
      </c>
      <c r="B13" s="114" t="str">
        <f>IF(DS!B13&lt;&gt;"",DS!B13,"")</f>
        <v>Trần Nguyễn Quốc Thuận</v>
      </c>
      <c r="C13" s="36" t="str">
        <f>IF(DS!C13&lt;&gt;"",DS!C13,"")</f>
        <v>Thuận</v>
      </c>
      <c r="D13" s="99"/>
      <c r="E13" s="38"/>
      <c r="F13" s="38"/>
      <c r="G13" s="38"/>
      <c r="H13" s="38"/>
      <c r="I13" s="39"/>
      <c r="J13" s="40"/>
      <c r="K13" s="41"/>
      <c r="L13" s="41"/>
      <c r="M13" s="42"/>
      <c r="N13" s="42"/>
      <c r="O13" s="43"/>
      <c r="P13" s="44"/>
      <c r="Q13" s="45" t="str">
        <f t="shared" si="0"/>
        <v/>
      </c>
      <c r="R13" s="70" t="str">
        <f t="shared" si="1"/>
        <v/>
      </c>
      <c r="S13" s="69">
        <v>9</v>
      </c>
      <c r="T13" s="114" t="str">
        <f t="shared" si="2"/>
        <v>Trần Nguyễn Quốc Thuận</v>
      </c>
      <c r="U13" s="36" t="str">
        <f t="shared" si="2"/>
        <v>Thuận</v>
      </c>
      <c r="V13" s="37"/>
      <c r="W13" s="38"/>
      <c r="X13" s="38"/>
      <c r="Y13" s="38"/>
      <c r="Z13" s="38"/>
      <c r="AA13" s="39"/>
      <c r="AB13" s="40"/>
      <c r="AC13" s="41"/>
      <c r="AD13" s="41"/>
      <c r="AE13" s="42"/>
      <c r="AF13" s="42"/>
      <c r="AG13" s="43"/>
      <c r="AH13" s="44"/>
      <c r="AI13" s="45" t="str">
        <f t="shared" si="3"/>
        <v/>
      </c>
      <c r="AJ13" s="91" t="str">
        <f t="shared" si="4"/>
        <v/>
      </c>
      <c r="AK13" s="70" t="str">
        <f t="shared" si="5"/>
        <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c r="P14" s="84"/>
      <c r="Q14" s="85" t="str">
        <f t="shared" si="0"/>
        <v/>
      </c>
      <c r="R14" s="86" t="str">
        <f t="shared" si="1"/>
        <v/>
      </c>
      <c r="S14" s="75">
        <v>10</v>
      </c>
      <c r="T14" s="115" t="str">
        <f t="shared" si="2"/>
        <v>đặng Nhật</v>
      </c>
      <c r="U14" s="76" t="str">
        <f t="shared" si="2"/>
        <v>Huy</v>
      </c>
      <c r="V14" s="77"/>
      <c r="W14" s="78"/>
      <c r="X14" s="78"/>
      <c r="Y14" s="78"/>
      <c r="Z14" s="78"/>
      <c r="AA14" s="79"/>
      <c r="AB14" s="80"/>
      <c r="AC14" s="81"/>
      <c r="AD14" s="81"/>
      <c r="AE14" s="82"/>
      <c r="AF14" s="82"/>
      <c r="AG14" s="83"/>
      <c r="AH14" s="84"/>
      <c r="AI14" s="85" t="str">
        <f t="shared" si="3"/>
        <v/>
      </c>
      <c r="AJ14" s="92" t="str">
        <f t="shared" si="4"/>
        <v/>
      </c>
      <c r="AK14" s="86" t="str">
        <f t="shared" si="5"/>
        <v/>
      </c>
    </row>
    <row r="15" spans="1:37" s="23" customFormat="1" ht="17.25" customHeight="1">
      <c r="A15" s="73">
        <v>11</v>
      </c>
      <c r="B15" s="116" t="str">
        <f>IF(DS!B15&lt;&gt;"",DS!B15,"")</f>
        <v>Lê Hồ Ngọc Thắng</v>
      </c>
      <c r="C15" s="26" t="str">
        <f>IF(DS!C15&lt;&gt;"",DS!C15,"")</f>
        <v>Thắng</v>
      </c>
      <c r="D15" s="101"/>
      <c r="E15" s="57"/>
      <c r="F15" s="57"/>
      <c r="G15" s="57"/>
      <c r="H15" s="57"/>
      <c r="I15" s="58"/>
      <c r="J15" s="59"/>
      <c r="K15" s="60"/>
      <c r="L15" s="60"/>
      <c r="M15" s="61"/>
      <c r="N15" s="61"/>
      <c r="O15" s="62"/>
      <c r="P15" s="63"/>
      <c r="Q15" s="64" t="str">
        <f t="shared" si="0"/>
        <v/>
      </c>
      <c r="R15" s="74" t="str">
        <f t="shared" si="1"/>
        <v/>
      </c>
      <c r="S15" s="73">
        <v>11</v>
      </c>
      <c r="T15" s="116" t="str">
        <f t="shared" si="2"/>
        <v>Lê Hồ Ngọc Thắng</v>
      </c>
      <c r="U15" s="26" t="str">
        <f t="shared" si="2"/>
        <v>Thắng</v>
      </c>
      <c r="V15" s="56"/>
      <c r="W15" s="57"/>
      <c r="X15" s="57"/>
      <c r="Y15" s="57"/>
      <c r="Z15" s="57"/>
      <c r="AA15" s="58"/>
      <c r="AB15" s="59"/>
      <c r="AC15" s="60"/>
      <c r="AD15" s="60"/>
      <c r="AE15" s="61"/>
      <c r="AF15" s="61"/>
      <c r="AG15" s="62"/>
      <c r="AH15" s="63"/>
      <c r="AI15" s="64" t="str">
        <f t="shared" si="3"/>
        <v/>
      </c>
      <c r="AJ15" s="93" t="str">
        <f t="shared" si="4"/>
        <v/>
      </c>
      <c r="AK15" s="74" t="str">
        <f t="shared" si="5"/>
        <v/>
      </c>
    </row>
    <row r="16" spans="1:37" s="23" customFormat="1" ht="17.25" customHeight="1">
      <c r="A16" s="69">
        <v>12</v>
      </c>
      <c r="B16" s="114" t="str">
        <f>IF(DS!B16&lt;&gt;"",DS!B16,"")</f>
        <v>Vũ Phạm Thành Long</v>
      </c>
      <c r="C16" s="36" t="str">
        <f>IF(DS!C16&lt;&gt;"",DS!C16,"")</f>
        <v>Long</v>
      </c>
      <c r="D16" s="99"/>
      <c r="E16" s="38"/>
      <c r="F16" s="38"/>
      <c r="G16" s="38"/>
      <c r="H16" s="38"/>
      <c r="I16" s="39"/>
      <c r="J16" s="40"/>
      <c r="K16" s="41"/>
      <c r="L16" s="41"/>
      <c r="M16" s="42"/>
      <c r="N16" s="42"/>
      <c r="O16" s="43"/>
      <c r="P16" s="44"/>
      <c r="Q16" s="45" t="str">
        <f t="shared" si="0"/>
        <v/>
      </c>
      <c r="R16" s="70" t="str">
        <f t="shared" si="1"/>
        <v/>
      </c>
      <c r="S16" s="69">
        <v>12</v>
      </c>
      <c r="T16" s="114" t="str">
        <f t="shared" si="2"/>
        <v>Vũ Phạm Thành Long</v>
      </c>
      <c r="U16" s="36" t="str">
        <f t="shared" si="2"/>
        <v>Long</v>
      </c>
      <c r="V16" s="37"/>
      <c r="W16" s="38"/>
      <c r="X16" s="38"/>
      <c r="Y16" s="38"/>
      <c r="Z16" s="38"/>
      <c r="AA16" s="39"/>
      <c r="AB16" s="40"/>
      <c r="AC16" s="41"/>
      <c r="AD16" s="41"/>
      <c r="AE16" s="42"/>
      <c r="AF16" s="42"/>
      <c r="AG16" s="43"/>
      <c r="AH16" s="44"/>
      <c r="AI16" s="45" t="str">
        <f t="shared" si="3"/>
        <v/>
      </c>
      <c r="AJ16" s="91" t="str">
        <f t="shared" si="4"/>
        <v/>
      </c>
      <c r="AK16" s="70" t="str">
        <f t="shared" si="5"/>
        <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c r="Q17" s="45" t="str">
        <f t="shared" si="0"/>
        <v/>
      </c>
      <c r="R17" s="70" t="str">
        <f t="shared" si="1"/>
        <v/>
      </c>
      <c r="S17" s="69">
        <v>13</v>
      </c>
      <c r="T17" s="114" t="str">
        <f t="shared" si="2"/>
        <v/>
      </c>
      <c r="U17" s="36" t="str">
        <f t="shared" si="2"/>
        <v>Kha</v>
      </c>
      <c r="V17" s="37"/>
      <c r="W17" s="38"/>
      <c r="X17" s="38"/>
      <c r="Y17" s="38"/>
      <c r="Z17" s="38"/>
      <c r="AA17" s="39"/>
      <c r="AB17" s="40"/>
      <c r="AC17" s="41"/>
      <c r="AD17" s="41"/>
      <c r="AE17" s="42"/>
      <c r="AF17" s="42"/>
      <c r="AG17" s="43"/>
      <c r="AH17" s="44"/>
      <c r="AI17" s="45" t="str">
        <f t="shared" si="3"/>
        <v/>
      </c>
      <c r="AJ17" s="91" t="str">
        <f t="shared" si="4"/>
        <v/>
      </c>
      <c r="AK17" s="70" t="str">
        <f t="shared" si="5"/>
        <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c r="P18" s="44"/>
      <c r="Q18" s="45" t="str">
        <f t="shared" si="0"/>
        <v/>
      </c>
      <c r="R18" s="70" t="str">
        <f t="shared" si="1"/>
        <v/>
      </c>
      <c r="S18" s="69">
        <v>14</v>
      </c>
      <c r="T18" s="114" t="str">
        <f t="shared" si="2"/>
        <v/>
      </c>
      <c r="U18" s="36" t="str">
        <f t="shared" si="2"/>
        <v>Châu</v>
      </c>
      <c r="V18" s="37"/>
      <c r="W18" s="38"/>
      <c r="X18" s="38"/>
      <c r="Y18" s="38"/>
      <c r="Z18" s="38"/>
      <c r="AA18" s="39"/>
      <c r="AB18" s="40"/>
      <c r="AC18" s="41"/>
      <c r="AD18" s="41"/>
      <c r="AE18" s="42"/>
      <c r="AF18" s="42"/>
      <c r="AG18" s="43"/>
      <c r="AH18" s="44"/>
      <c r="AI18" s="45" t="str">
        <f t="shared" si="3"/>
        <v/>
      </c>
      <c r="AJ18" s="91" t="str">
        <f t="shared" si="4"/>
        <v/>
      </c>
      <c r="AK18" s="70" t="str">
        <f t="shared" si="5"/>
        <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2"/>
        <v/>
      </c>
      <c r="V19" s="77"/>
      <c r="W19" s="78"/>
      <c r="X19" s="78"/>
      <c r="Y19" s="78"/>
      <c r="Z19" s="78"/>
      <c r="AA19" s="79"/>
      <c r="AB19" s="80"/>
      <c r="AC19" s="81"/>
      <c r="AD19" s="81"/>
      <c r="AE19" s="82"/>
      <c r="AF19" s="82"/>
      <c r="AG19" s="83"/>
      <c r="AH19" s="84"/>
      <c r="AI19" s="85" t="str">
        <f t="shared" si="3"/>
        <v/>
      </c>
      <c r="AJ19" s="92" t="str">
        <f t="shared" si="4"/>
        <v/>
      </c>
      <c r="AK19" s="86" t="str">
        <f t="shared" si="5"/>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2"/>
        <v/>
      </c>
      <c r="V20" s="56"/>
      <c r="W20" s="57"/>
      <c r="X20" s="57"/>
      <c r="Y20" s="57"/>
      <c r="Z20" s="57"/>
      <c r="AA20" s="58"/>
      <c r="AB20" s="59"/>
      <c r="AC20" s="60"/>
      <c r="AD20" s="60"/>
      <c r="AE20" s="61"/>
      <c r="AF20" s="61"/>
      <c r="AG20" s="62"/>
      <c r="AH20" s="63"/>
      <c r="AI20" s="64" t="str">
        <f t="shared" si="3"/>
        <v/>
      </c>
      <c r="AJ20" s="93" t="str">
        <f t="shared" si="4"/>
        <v/>
      </c>
      <c r="AK20" s="74" t="str">
        <f t="shared" si="5"/>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2"/>
        <v/>
      </c>
      <c r="V21" s="37"/>
      <c r="W21" s="38"/>
      <c r="X21" s="38"/>
      <c r="Y21" s="38"/>
      <c r="Z21" s="38"/>
      <c r="AA21" s="39"/>
      <c r="AB21" s="40"/>
      <c r="AC21" s="41"/>
      <c r="AD21" s="41"/>
      <c r="AE21" s="42"/>
      <c r="AF21" s="42"/>
      <c r="AG21" s="43"/>
      <c r="AH21" s="44"/>
      <c r="AI21" s="45" t="str">
        <f t="shared" si="3"/>
        <v/>
      </c>
      <c r="AJ21" s="91" t="str">
        <f t="shared" si="4"/>
        <v/>
      </c>
      <c r="AK21" s="70" t="str">
        <f t="shared" si="5"/>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2"/>
        <v/>
      </c>
      <c r="V22" s="37"/>
      <c r="W22" s="38"/>
      <c r="X22" s="38"/>
      <c r="Y22" s="38"/>
      <c r="Z22" s="38"/>
      <c r="AA22" s="39"/>
      <c r="AB22" s="40"/>
      <c r="AC22" s="41"/>
      <c r="AD22" s="41"/>
      <c r="AE22" s="42"/>
      <c r="AF22" s="42"/>
      <c r="AG22" s="43"/>
      <c r="AH22" s="44"/>
      <c r="AI22" s="45" t="str">
        <f t="shared" si="3"/>
        <v/>
      </c>
      <c r="AJ22" s="91" t="str">
        <f t="shared" si="4"/>
        <v/>
      </c>
      <c r="AK22" s="70" t="str">
        <f t="shared" si="5"/>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2"/>
        <v/>
      </c>
      <c r="V23" s="37"/>
      <c r="W23" s="38"/>
      <c r="X23" s="38"/>
      <c r="Y23" s="38"/>
      <c r="Z23" s="38"/>
      <c r="AA23" s="39"/>
      <c r="AB23" s="40"/>
      <c r="AC23" s="41"/>
      <c r="AD23" s="41"/>
      <c r="AE23" s="42"/>
      <c r="AF23" s="42"/>
      <c r="AG23" s="43"/>
      <c r="AH23" s="44"/>
      <c r="AI23" s="45" t="str">
        <f t="shared" si="3"/>
        <v/>
      </c>
      <c r="AJ23" s="91" t="str">
        <f t="shared" si="4"/>
        <v/>
      </c>
      <c r="AK23" s="70" t="str">
        <f t="shared" si="5"/>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2"/>
        <v/>
      </c>
      <c r="V24" s="77"/>
      <c r="W24" s="78"/>
      <c r="X24" s="78"/>
      <c r="Y24" s="78"/>
      <c r="Z24" s="78"/>
      <c r="AA24" s="79"/>
      <c r="AB24" s="80"/>
      <c r="AC24" s="81"/>
      <c r="AD24" s="81"/>
      <c r="AE24" s="82"/>
      <c r="AF24" s="82"/>
      <c r="AG24" s="83"/>
      <c r="AH24" s="84"/>
      <c r="AI24" s="85" t="str">
        <f t="shared" si="3"/>
        <v/>
      </c>
      <c r="AJ24" s="92" t="str">
        <f t="shared" si="4"/>
        <v/>
      </c>
      <c r="AK24" s="86" t="str">
        <f t="shared" si="5"/>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2"/>
        <v/>
      </c>
      <c r="V25" s="56"/>
      <c r="W25" s="57"/>
      <c r="X25" s="57"/>
      <c r="Y25" s="57"/>
      <c r="Z25" s="57"/>
      <c r="AA25" s="58"/>
      <c r="AB25" s="59"/>
      <c r="AC25" s="60"/>
      <c r="AD25" s="60"/>
      <c r="AE25" s="61"/>
      <c r="AF25" s="61"/>
      <c r="AG25" s="62"/>
      <c r="AH25" s="63"/>
      <c r="AI25" s="64" t="str">
        <f t="shared" si="3"/>
        <v/>
      </c>
      <c r="AJ25" s="93" t="str">
        <f t="shared" si="4"/>
        <v/>
      </c>
      <c r="AK25" s="74" t="str">
        <f t="shared" si="5"/>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2"/>
        <v/>
      </c>
      <c r="V26" s="37"/>
      <c r="W26" s="38"/>
      <c r="X26" s="38"/>
      <c r="Y26" s="38"/>
      <c r="Z26" s="38"/>
      <c r="AA26" s="39"/>
      <c r="AB26" s="40"/>
      <c r="AC26" s="41"/>
      <c r="AD26" s="41"/>
      <c r="AE26" s="42"/>
      <c r="AF26" s="42"/>
      <c r="AG26" s="43"/>
      <c r="AH26" s="44"/>
      <c r="AI26" s="45" t="str">
        <f t="shared" si="3"/>
        <v/>
      </c>
      <c r="AJ26" s="91" t="str">
        <f t="shared" si="4"/>
        <v/>
      </c>
      <c r="AK26" s="70" t="str">
        <f t="shared" si="5"/>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2"/>
        <v/>
      </c>
      <c r="V27" s="37"/>
      <c r="W27" s="38"/>
      <c r="X27" s="38"/>
      <c r="Y27" s="38"/>
      <c r="Z27" s="38"/>
      <c r="AA27" s="39"/>
      <c r="AB27" s="40"/>
      <c r="AC27" s="41"/>
      <c r="AD27" s="41"/>
      <c r="AE27" s="42"/>
      <c r="AF27" s="42"/>
      <c r="AG27" s="43"/>
      <c r="AH27" s="44"/>
      <c r="AI27" s="45" t="str">
        <f t="shared" si="3"/>
        <v/>
      </c>
      <c r="AJ27" s="91" t="str">
        <f t="shared" si="4"/>
        <v/>
      </c>
      <c r="AK27" s="70" t="str">
        <f t="shared" si="5"/>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2"/>
        <v/>
      </c>
      <c r="V28" s="37"/>
      <c r="W28" s="38"/>
      <c r="X28" s="38"/>
      <c r="Y28" s="38"/>
      <c r="Z28" s="38"/>
      <c r="AA28" s="39"/>
      <c r="AB28" s="40"/>
      <c r="AC28" s="41"/>
      <c r="AD28" s="41"/>
      <c r="AE28" s="42"/>
      <c r="AF28" s="42"/>
      <c r="AG28" s="43"/>
      <c r="AH28" s="44"/>
      <c r="AI28" s="45" t="str">
        <f t="shared" si="3"/>
        <v/>
      </c>
      <c r="AJ28" s="91" t="str">
        <f t="shared" si="4"/>
        <v/>
      </c>
      <c r="AK28" s="70" t="str">
        <f t="shared" si="5"/>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2"/>
        <v/>
      </c>
      <c r="V29" s="77"/>
      <c r="W29" s="78"/>
      <c r="X29" s="78"/>
      <c r="Y29" s="78"/>
      <c r="Z29" s="78"/>
      <c r="AA29" s="79"/>
      <c r="AB29" s="80"/>
      <c r="AC29" s="81"/>
      <c r="AD29" s="81"/>
      <c r="AE29" s="82"/>
      <c r="AF29" s="82"/>
      <c r="AG29" s="83"/>
      <c r="AH29" s="84"/>
      <c r="AI29" s="85" t="str">
        <f t="shared" si="3"/>
        <v/>
      </c>
      <c r="AJ29" s="92" t="str">
        <f t="shared" si="4"/>
        <v/>
      </c>
      <c r="AK29" s="86" t="str">
        <f t="shared" si="5"/>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2"/>
        <v/>
      </c>
      <c r="V30" s="56"/>
      <c r="W30" s="57"/>
      <c r="X30" s="57"/>
      <c r="Y30" s="57"/>
      <c r="Z30" s="57"/>
      <c r="AA30" s="58"/>
      <c r="AB30" s="59"/>
      <c r="AC30" s="60"/>
      <c r="AD30" s="60"/>
      <c r="AE30" s="61"/>
      <c r="AF30" s="61"/>
      <c r="AG30" s="62"/>
      <c r="AH30" s="63"/>
      <c r="AI30" s="64" t="str">
        <f t="shared" si="3"/>
        <v/>
      </c>
      <c r="AJ30" s="93" t="str">
        <f t="shared" si="4"/>
        <v/>
      </c>
      <c r="AK30" s="74" t="str">
        <f t="shared" si="5"/>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2"/>
        <v/>
      </c>
      <c r="V31" s="37"/>
      <c r="W31" s="38"/>
      <c r="X31" s="38"/>
      <c r="Y31" s="38"/>
      <c r="Z31" s="38"/>
      <c r="AA31" s="39"/>
      <c r="AB31" s="40"/>
      <c r="AC31" s="41"/>
      <c r="AD31" s="41"/>
      <c r="AE31" s="42"/>
      <c r="AF31" s="42"/>
      <c r="AG31" s="43"/>
      <c r="AH31" s="44"/>
      <c r="AI31" s="45" t="str">
        <f t="shared" si="3"/>
        <v/>
      </c>
      <c r="AJ31" s="91" t="str">
        <f t="shared" si="4"/>
        <v/>
      </c>
      <c r="AK31" s="70" t="str">
        <f t="shared" si="5"/>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t="str">
        <f t="shared" si="2"/>
        <v/>
      </c>
      <c r="U32" s="36" t="str">
        <f t="shared" si="2"/>
        <v/>
      </c>
      <c r="V32" s="37"/>
      <c r="W32" s="38"/>
      <c r="X32" s="38"/>
      <c r="Y32" s="38"/>
      <c r="Z32" s="38"/>
      <c r="AA32" s="39"/>
      <c r="AB32" s="40"/>
      <c r="AC32" s="41"/>
      <c r="AD32" s="41"/>
      <c r="AE32" s="42"/>
      <c r="AF32" s="42"/>
      <c r="AG32" s="43"/>
      <c r="AH32" s="44"/>
      <c r="AI32" s="45" t="str">
        <f t="shared" si="3"/>
        <v/>
      </c>
      <c r="AJ32" s="91" t="str">
        <f t="shared" si="4"/>
        <v/>
      </c>
      <c r="AK32" s="70" t="str">
        <f t="shared" si="5"/>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t="str">
        <f t="shared" si="2"/>
        <v/>
      </c>
      <c r="U33" s="36" t="str">
        <f t="shared" si="2"/>
        <v/>
      </c>
      <c r="V33" s="37"/>
      <c r="W33" s="38"/>
      <c r="X33" s="38"/>
      <c r="Y33" s="38"/>
      <c r="Z33" s="38"/>
      <c r="AA33" s="39"/>
      <c r="AB33" s="40"/>
      <c r="AC33" s="41"/>
      <c r="AD33" s="41"/>
      <c r="AE33" s="42"/>
      <c r="AF33" s="42"/>
      <c r="AG33" s="43"/>
      <c r="AH33" s="44"/>
      <c r="AI33" s="45" t="str">
        <f t="shared" si="3"/>
        <v/>
      </c>
      <c r="AJ33" s="91" t="str">
        <f t="shared" si="4"/>
        <v/>
      </c>
      <c r="AK33" s="70" t="str">
        <f t="shared" si="5"/>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2"/>
        <v/>
      </c>
      <c r="V34" s="77"/>
      <c r="W34" s="78"/>
      <c r="X34" s="78"/>
      <c r="Y34" s="78"/>
      <c r="Z34" s="78"/>
      <c r="AA34" s="79"/>
      <c r="AB34" s="80"/>
      <c r="AC34" s="81"/>
      <c r="AD34" s="81"/>
      <c r="AE34" s="82"/>
      <c r="AF34" s="82"/>
      <c r="AG34" s="83"/>
      <c r="AH34" s="84"/>
      <c r="AI34" s="85" t="str">
        <f t="shared" si="3"/>
        <v/>
      </c>
      <c r="AJ34" s="92" t="str">
        <f t="shared" si="4"/>
        <v/>
      </c>
      <c r="AK34" s="86" t="str">
        <f t="shared" si="5"/>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2"/>
        <v/>
      </c>
      <c r="V35" s="56"/>
      <c r="W35" s="57"/>
      <c r="X35" s="57"/>
      <c r="Y35" s="57"/>
      <c r="Z35" s="57"/>
      <c r="AA35" s="58"/>
      <c r="AB35" s="59"/>
      <c r="AC35" s="60"/>
      <c r="AD35" s="60"/>
      <c r="AE35" s="61"/>
      <c r="AF35" s="61"/>
      <c r="AG35" s="62"/>
      <c r="AH35" s="63"/>
      <c r="AI35" s="64" t="str">
        <f t="shared" si="3"/>
        <v/>
      </c>
      <c r="AJ35" s="93" t="str">
        <f t="shared" si="4"/>
        <v/>
      </c>
      <c r="AK35" s="74" t="str">
        <f t="shared" si="5"/>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2"/>
        <v/>
      </c>
      <c r="V36" s="37"/>
      <c r="W36" s="38"/>
      <c r="X36" s="38"/>
      <c r="Y36" s="38"/>
      <c r="Z36" s="38"/>
      <c r="AA36" s="39"/>
      <c r="AB36" s="40"/>
      <c r="AC36" s="41"/>
      <c r="AD36" s="41"/>
      <c r="AE36" s="42"/>
      <c r="AF36" s="42"/>
      <c r="AG36" s="43"/>
      <c r="AH36" s="44"/>
      <c r="AI36" s="45" t="str">
        <f t="shared" si="3"/>
        <v/>
      </c>
      <c r="AJ36" s="91" t="str">
        <f t="shared" si="4"/>
        <v/>
      </c>
      <c r="AK36" s="70" t="str">
        <f t="shared" si="5"/>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2"/>
        <v/>
      </c>
      <c r="V37" s="37"/>
      <c r="W37" s="38"/>
      <c r="X37" s="38"/>
      <c r="Y37" s="38"/>
      <c r="Z37" s="38"/>
      <c r="AA37" s="39"/>
      <c r="AB37" s="40"/>
      <c r="AC37" s="41"/>
      <c r="AD37" s="41"/>
      <c r="AE37" s="42"/>
      <c r="AF37" s="42"/>
      <c r="AG37" s="43"/>
      <c r="AH37" s="44"/>
      <c r="AI37" s="45" t="str">
        <f t="shared" si="3"/>
        <v/>
      </c>
      <c r="AJ37" s="91" t="str">
        <f t="shared" si="4"/>
        <v/>
      </c>
      <c r="AK37" s="70" t="str">
        <f t="shared" si="5"/>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2"/>
        <v/>
      </c>
      <c r="V38" s="37"/>
      <c r="W38" s="38"/>
      <c r="X38" s="38"/>
      <c r="Y38" s="38"/>
      <c r="Z38" s="38"/>
      <c r="AA38" s="39"/>
      <c r="AB38" s="40"/>
      <c r="AC38" s="41"/>
      <c r="AD38" s="41"/>
      <c r="AE38" s="42"/>
      <c r="AF38" s="42"/>
      <c r="AG38" s="43"/>
      <c r="AH38" s="44"/>
      <c r="AI38" s="45" t="str">
        <f t="shared" si="3"/>
        <v/>
      </c>
      <c r="AJ38" s="91" t="str">
        <f t="shared" si="4"/>
        <v/>
      </c>
      <c r="AK38" s="70" t="str">
        <f t="shared" si="5"/>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2"/>
        <v/>
      </c>
      <c r="V39" s="77"/>
      <c r="W39" s="78"/>
      <c r="X39" s="78"/>
      <c r="Y39" s="78"/>
      <c r="Z39" s="78"/>
      <c r="AA39" s="79"/>
      <c r="AB39" s="80"/>
      <c r="AC39" s="81"/>
      <c r="AD39" s="81"/>
      <c r="AE39" s="82"/>
      <c r="AF39" s="82"/>
      <c r="AG39" s="83"/>
      <c r="AH39" s="84"/>
      <c r="AI39" s="85" t="str">
        <f t="shared" si="3"/>
        <v/>
      </c>
      <c r="AJ39" s="92" t="str">
        <f t="shared" si="4"/>
        <v/>
      </c>
      <c r="AK39" s="86" t="str">
        <f t="shared" si="5"/>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2"/>
        <v/>
      </c>
      <c r="V40" s="56"/>
      <c r="W40" s="57"/>
      <c r="X40" s="57"/>
      <c r="Y40" s="57"/>
      <c r="Z40" s="57"/>
      <c r="AA40" s="58"/>
      <c r="AB40" s="59"/>
      <c r="AC40" s="60"/>
      <c r="AD40" s="60"/>
      <c r="AE40" s="61"/>
      <c r="AF40" s="61"/>
      <c r="AG40" s="62"/>
      <c r="AH40" s="63"/>
      <c r="AI40" s="64" t="str">
        <f t="shared" si="3"/>
        <v/>
      </c>
      <c r="AJ40" s="93" t="str">
        <f t="shared" si="4"/>
        <v/>
      </c>
      <c r="AK40" s="74" t="str">
        <f t="shared" si="5"/>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2"/>
        <v/>
      </c>
      <c r="V41" s="37"/>
      <c r="W41" s="38"/>
      <c r="X41" s="38"/>
      <c r="Y41" s="38"/>
      <c r="Z41" s="38"/>
      <c r="AA41" s="39"/>
      <c r="AB41" s="40"/>
      <c r="AC41" s="41"/>
      <c r="AD41" s="41"/>
      <c r="AE41" s="42"/>
      <c r="AF41" s="42"/>
      <c r="AG41" s="43"/>
      <c r="AH41" s="44"/>
      <c r="AI41" s="45" t="str">
        <f t="shared" si="3"/>
        <v/>
      </c>
      <c r="AJ41" s="91" t="str">
        <f t="shared" si="4"/>
        <v/>
      </c>
      <c r="AK41" s="70" t="str">
        <f t="shared" si="5"/>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2"/>
        <v/>
      </c>
      <c r="V42" s="37"/>
      <c r="W42" s="38"/>
      <c r="X42" s="38"/>
      <c r="Y42" s="38"/>
      <c r="Z42" s="38"/>
      <c r="AA42" s="39"/>
      <c r="AB42" s="40"/>
      <c r="AC42" s="41"/>
      <c r="AD42" s="41"/>
      <c r="AE42" s="42"/>
      <c r="AF42" s="42"/>
      <c r="AG42" s="43"/>
      <c r="AH42" s="44"/>
      <c r="AI42" s="45" t="str">
        <f t="shared" si="3"/>
        <v/>
      </c>
      <c r="AJ42" s="91" t="str">
        <f t="shared" si="4"/>
        <v/>
      </c>
      <c r="AK42" s="70" t="str">
        <f t="shared" si="5"/>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2"/>
        <v/>
      </c>
      <c r="V43" s="37"/>
      <c r="W43" s="38"/>
      <c r="X43" s="38"/>
      <c r="Y43" s="38"/>
      <c r="Z43" s="38"/>
      <c r="AA43" s="39"/>
      <c r="AB43" s="40"/>
      <c r="AC43" s="41"/>
      <c r="AD43" s="41"/>
      <c r="AE43" s="42"/>
      <c r="AF43" s="42"/>
      <c r="AG43" s="43"/>
      <c r="AH43" s="44"/>
      <c r="AI43" s="45" t="str">
        <f t="shared" si="3"/>
        <v/>
      </c>
      <c r="AJ43" s="91" t="str">
        <f t="shared" si="4"/>
        <v/>
      </c>
      <c r="AK43" s="70" t="str">
        <f t="shared" si="5"/>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2"/>
        <v/>
      </c>
      <c r="V44" s="47"/>
      <c r="W44" s="48"/>
      <c r="X44" s="48"/>
      <c r="Y44" s="48"/>
      <c r="Z44" s="48"/>
      <c r="AA44" s="49"/>
      <c r="AB44" s="50"/>
      <c r="AC44" s="51"/>
      <c r="AD44" s="51"/>
      <c r="AE44" s="52"/>
      <c r="AF44" s="52"/>
      <c r="AG44" s="53"/>
      <c r="AH44" s="54"/>
      <c r="AI44" s="55" t="str">
        <f t="shared" si="3"/>
        <v/>
      </c>
      <c r="AJ44" s="94" t="str">
        <f t="shared" si="4"/>
        <v/>
      </c>
      <c r="AK44" s="72" t="str">
        <f t="shared" si="5"/>
        <v/>
      </c>
    </row>
    <row r="45" spans="1:37" s="23" customFormat="1" ht="18.75" customHeight="1">
      <c r="A45" s="302" t="str">
        <f>IF(COUNTBLANK($D$45:$P$45)&lt;13,"CHÚ Ý: THIẾU CỘT ĐIỂM TẠI X","")</f>
        <v/>
      </c>
      <c r="B45" s="302"/>
      <c r="C45" s="302"/>
      <c r="D45" s="66"/>
      <c r="E45" s="66" t="str">
        <f t="shared" ref="E45:P45" si="6">IF(COUNT(E5:E44)=0,"",IF(COUNTBLANK(E5:E44)&gt;COUNTBLANK($Q$5:$Q$44),"X",""))</f>
        <v/>
      </c>
      <c r="F45" s="66" t="str">
        <f t="shared" si="6"/>
        <v/>
      </c>
      <c r="G45" s="66" t="str">
        <f t="shared" si="6"/>
        <v/>
      </c>
      <c r="H45" s="66" t="str">
        <f t="shared" si="6"/>
        <v/>
      </c>
      <c r="I45" s="66" t="str">
        <f t="shared" si="6"/>
        <v/>
      </c>
      <c r="J45" s="66" t="str">
        <f t="shared" si="6"/>
        <v/>
      </c>
      <c r="K45" s="66" t="str">
        <f t="shared" si="6"/>
        <v/>
      </c>
      <c r="L45" s="66" t="str">
        <f t="shared" si="6"/>
        <v/>
      </c>
      <c r="M45" s="66" t="str">
        <f t="shared" si="6"/>
        <v/>
      </c>
      <c r="N45" s="66" t="str">
        <f t="shared" si="6"/>
        <v/>
      </c>
      <c r="O45" s="66" t="str">
        <f t="shared" si="6"/>
        <v/>
      </c>
      <c r="P45" s="66" t="str">
        <f t="shared" si="6"/>
        <v/>
      </c>
      <c r="Q45" s="66"/>
      <c r="R45" s="66"/>
      <c r="S45" s="291" t="str">
        <f>IF(COUNTBLANK(V45:AH45)&lt;13,"THIẾU ĐIỂM TẠI CỘT X","")</f>
        <v/>
      </c>
      <c r="T45" s="291"/>
      <c r="U45" s="291"/>
      <c r="V45" s="66"/>
      <c r="W45" s="66" t="str">
        <f t="shared" ref="W45:AH45" si="7">IF(COUNT(W5:W44)=0,"",IF(COUNTBLANK(W5:W44)&gt;COUNTBLANK($AI$5:$AI$44),"X",""))</f>
        <v/>
      </c>
      <c r="X45" s="66" t="str">
        <f t="shared" si="7"/>
        <v/>
      </c>
      <c r="Y45" s="66" t="str">
        <f t="shared" si="7"/>
        <v/>
      </c>
      <c r="Z45" s="66" t="str">
        <f t="shared" si="7"/>
        <v/>
      </c>
      <c r="AA45" s="66" t="str">
        <f t="shared" si="7"/>
        <v/>
      </c>
      <c r="AB45" s="66" t="str">
        <f t="shared" si="7"/>
        <v/>
      </c>
      <c r="AC45" s="66" t="str">
        <f t="shared" si="7"/>
        <v/>
      </c>
      <c r="AD45" s="66" t="str">
        <f t="shared" si="7"/>
        <v/>
      </c>
      <c r="AE45" s="66" t="str">
        <f t="shared" si="7"/>
        <v/>
      </c>
      <c r="AF45" s="66" t="str">
        <f t="shared" si="7"/>
        <v/>
      </c>
      <c r="AG45" s="66" t="str">
        <f t="shared" si="7"/>
        <v/>
      </c>
      <c r="AH45" s="66" t="str">
        <f t="shared" si="7"/>
        <v/>
      </c>
      <c r="AI45" s="66"/>
      <c r="AJ45" s="66"/>
      <c r="AK45" s="97"/>
    </row>
    <row r="46" spans="1:37" s="23" customFormat="1" ht="18" customHeight="1">
      <c r="A46" s="24"/>
      <c r="B46" s="88" t="str">
        <f>"Tổng số được tổng kết:   "&amp;40-COUNTBLANK($P$5:$P$44)</f>
        <v>Tổng số được tổng kết:   0</v>
      </c>
      <c r="C46" s="87"/>
      <c r="D46" s="303" t="str">
        <f>IF(40-COUNTBLANK($P$5:$P$44)=0,"Giỏi: 0 (0%)","Giỏi: "&amp;COUNTIF(R$5:R$44,"Giỏi")&amp;" ("&amp;ROUND(COUNTIF(R$5:R$44,"Giỏi")*100/(40-COUNTBLANK($P$5:$P$44)),1)&amp;"%)")</f>
        <v>Giỏi: 0 (0%)</v>
      </c>
      <c r="E46" s="303"/>
      <c r="F46" s="303"/>
      <c r="G46" s="303"/>
      <c r="H46" s="303"/>
      <c r="I46" s="303"/>
      <c r="J46" s="305" t="str">
        <f>IF(40-COUNTBLANK($P$5:$P$44)=0,"Khá: 0 (0%)","Khá: "&amp;COUNTIF(R$5:R$44,"Khá")&amp;" ("&amp;ROUND(COUNTIF(R$5:R$44,"Khá")*100/(40-COUNTBLANK($P$5:$P$44)),1)&amp;"%)")</f>
        <v>Khá: 0 (0%)</v>
      </c>
      <c r="K46" s="305"/>
      <c r="L46" s="305"/>
      <c r="M46" s="305"/>
      <c r="N46" s="305"/>
      <c r="O46" s="305"/>
      <c r="P46" s="303" t="str">
        <f>IF(40-COUNTBLANK($P$5:$P$44)=0,"TB: 0 (0%)","TB: "&amp;COUNTIF(R$5:R$44,"TB")&amp;" ("&amp;ROUND(COUNTIF(R$5:R$44,"TB")*100/(40-COUNTBLANK($P$5:$P$44)),1)&amp;"%)")</f>
        <v>TB: 0 (0%)</v>
      </c>
      <c r="Q46" s="303"/>
      <c r="R46" s="303"/>
      <c r="S46" s="88" t="str">
        <f>"  Tổng số được tổng kết:  "&amp;40-COUNTBLANK($P$5:$P$44)</f>
        <v xml:space="preserve">  Tổng số được tổng kết:  0</v>
      </c>
      <c r="U46" s="87"/>
      <c r="V46" s="303" t="str">
        <f>IF(40-COUNTBLANK($P$5:$P$44)=0,"Giỏi: 0 (0%)","Giỏi: "&amp;COUNTIF(AK$5:AK$44,"Giỏi")&amp;" ("&amp;ROUND(COUNTIF(AK$5:AK$44,"Giỏi")*100/(40-COUNTBLANK($P$5:$P$44)),1)&amp;"%)")</f>
        <v>Giỏi: 0 (0%)</v>
      </c>
      <c r="W46" s="303"/>
      <c r="X46" s="303"/>
      <c r="Y46" s="303"/>
      <c r="Z46" s="303"/>
      <c r="AA46" s="303"/>
      <c r="AB46" s="305" t="str">
        <f>IF(40-COUNTBLANK($P$5:$P$44)=0,"Khá: 0 (0%)","Khá: "&amp;COUNTIF(AK$5:AK$44,"Khá")&amp;" ("&amp;ROUND(COUNTIF(AK$5:AK$44,"Khá")*100/(40-COUNTBLANK($P$5:$P$44)),1)&amp;"%)")</f>
        <v>Khá: 0 (0%)</v>
      </c>
      <c r="AC46" s="305"/>
      <c r="AD46" s="305"/>
      <c r="AE46" s="305"/>
      <c r="AF46" s="305"/>
      <c r="AG46" s="305"/>
      <c r="AH46" s="303" t="str">
        <f>IF(40-COUNTBLANK($P$5:$P$44)=0,"TB: 0 (0%)","TB: "&amp;COUNTIF(AK$5:AK$44,"TB")&amp;" ("&amp;ROUND(COUNTIF(AK$5:AK$44,"TB")*100/(40-COUNTBLANK($P$5:$P$44)),1)&amp;"%)")</f>
        <v>TB: 0 (0%)</v>
      </c>
      <c r="AI46" s="303"/>
      <c r="AJ46" s="303"/>
      <c r="AK46" s="303"/>
    </row>
    <row r="47" spans="1:37" s="23" customFormat="1" ht="18" customHeight="1">
      <c r="A47" s="24"/>
      <c r="B47" s="65"/>
      <c r="C47" s="65"/>
      <c r="D47" s="304" t="str">
        <f>IF(40-COUNTBLANK($P$5:$P$44)=0,"Yếu: 0 (0%)","Yếu: "&amp;COUNTIF(R$5:R$44,"Yếu")&amp;" ("&amp;ROUND(COUNTIF(R$5:R$44,"Yếu")*100/(40-COUNTBLANK($P$5:$P$44)),1)&amp;"%)")</f>
        <v>Yếu: 0 (0%)</v>
      </c>
      <c r="E47" s="304"/>
      <c r="F47" s="304"/>
      <c r="G47" s="304"/>
      <c r="H47" s="304"/>
      <c r="I47" s="304"/>
      <c r="J47" s="304" t="str">
        <f>IF(40-COUNTBLANK($P$5:$P$44)=0,"Kém: 0 (0%)","Kém: "&amp;COUNTIF(R$5:R$44,"Kém")&amp;" ("&amp;ROUND(COUNTIF(R$5:R$44,"Kém")*100/(40-COUNTBLANK($P$5:$P$44)),1)&amp;"%)")</f>
        <v>Kém: 0 (0%)</v>
      </c>
      <c r="K47" s="304"/>
      <c r="L47" s="304"/>
      <c r="M47" s="304"/>
      <c r="N47" s="304"/>
      <c r="O47" s="304"/>
      <c r="Q47" s="25"/>
      <c r="S47" s="24"/>
      <c r="T47" s="65"/>
      <c r="U47" s="65"/>
      <c r="V47" s="304" t="str">
        <f>IF(40-COUNTBLANK($P$5:$P$44)=0,"Yếu: 0 (0%)","Yếu: "&amp;COUNTIF(AK$5:AK$44,"Yếu")&amp;" ("&amp;ROUND(COUNTIF(AK$5:AK$44,"Yếu")*100/(40-COUNTBLANK($P$5:$P$44)),1)&amp;"%)")</f>
        <v>Yếu: 0 (0%)</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objects="1" scenarios="1"/>
  <customSheetViews>
    <customSheetView guid="{E68D9D97-1862-4956-AC88-DC3F0C392D77}" showRuler="0">
      <pane xSplit="2" topLeftCell="C1" activePane="topRight" state="frozen"/>
      <selection pane="topRight" activeCell="C1" sqref="C1:C65536"/>
      <pageMargins left="0.75" right="0.75" top="1" bottom="1" header="0.5" footer="0.5"/>
      <headerFooter alignWithMargins="0"/>
    </customSheetView>
  </customSheetViews>
  <mergeCells count="25">
    <mergeCell ref="A1:C1"/>
    <mergeCell ref="Q1:R1"/>
    <mergeCell ref="S1:U1"/>
    <mergeCell ref="A2:D2"/>
    <mergeCell ref="S2:V2"/>
    <mergeCell ref="A3:R3"/>
    <mergeCell ref="S3:AK3"/>
    <mergeCell ref="B4:C4"/>
    <mergeCell ref="D4:I4"/>
    <mergeCell ref="J4:O4"/>
    <mergeCell ref="T4:U4"/>
    <mergeCell ref="V4:AA4"/>
    <mergeCell ref="AB4:AG4"/>
    <mergeCell ref="A45:C45"/>
    <mergeCell ref="S45:U45"/>
    <mergeCell ref="D46:I46"/>
    <mergeCell ref="J46:O46"/>
    <mergeCell ref="P46:R46"/>
    <mergeCell ref="V46:AA46"/>
    <mergeCell ref="AB46:AG46"/>
    <mergeCell ref="AH46:AK46"/>
    <mergeCell ref="D47:I47"/>
    <mergeCell ref="J47:O47"/>
    <mergeCell ref="V47:AA47"/>
    <mergeCell ref="AB47:AG47"/>
  </mergeCells>
  <phoneticPr fontId="10" type="noConversion"/>
  <conditionalFormatting sqref="D5 V5">
    <cfRule type="cellIs" priority="1" stopIfTrue="1" operator="between">
      <formula>0</formula>
      <formula>10</formula>
    </cfRule>
  </conditionalFormatting>
  <conditionalFormatting sqref="D45 V45">
    <cfRule type="cellIs" dxfId="26" priority="2" stopIfTrue="1" operator="notEqual">
      <formula>""""""</formula>
    </cfRule>
  </conditionalFormatting>
  <conditionalFormatting sqref="A45:C45">
    <cfRule type="cellIs" dxfId="25" priority="3" stopIfTrue="1" operator="equal">
      <formula>"CHÚ Ý: THIẾU CỘT ĐIỂM TẠI X"</formula>
    </cfRule>
  </conditionalFormatting>
  <conditionalFormatting sqref="S45:U45">
    <cfRule type="cellIs" dxfId="24"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promptTitle="CHÚ Ý" prompt="NHẬP ĐIỂM VÀO NHỮNG Ô NÀY" sqref="V5:AH44">
      <formula1>0</formula1>
      <formula2>10</formula2>
    </dataValidation>
    <dataValidation type="decimal" allowBlank="1" showErrorMessage="1" errorTitle="CHÚ Ý:" error="      Điểm không âm và không quá 10! _x000a_Click Retry để nhập lại, Cancel để bỏ qua." sqref="D5:P44">
      <formula1>0</formula1>
      <formula2>10</formula2>
    </dataValidation>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topLeftCell="A7" zoomScale="120" workbookViewId="0">
      <selection activeCell="I17" sqref="I17"/>
    </sheetView>
  </sheetViews>
  <sheetFormatPr defaultRowHeight="15"/>
  <cols>
    <col min="1" max="1" width="3.42578125" style="120" customWidth="1"/>
    <col min="2" max="2" width="21.5703125" style="120" customWidth="1"/>
    <col min="3" max="3" width="7.5703125" style="120" customWidth="1"/>
    <col min="4" max="16" width="4" style="120" customWidth="1"/>
    <col min="17" max="17" width="4.7109375" style="120" customWidth="1"/>
    <col min="18" max="19" width="4.28515625" style="120" customWidth="1"/>
    <col min="20" max="20" width="5.28515625" style="120" customWidth="1"/>
    <col min="21" max="21" width="6.140625" style="120" customWidth="1"/>
    <col min="22" max="22" width="6.28515625" style="171" customWidth="1"/>
    <col min="23" max="24" width="6.28515625" style="121" customWidth="1"/>
    <col min="25" max="16384" width="9.140625" style="121"/>
  </cols>
  <sheetData>
    <row r="1" spans="1:26" ht="18.75">
      <c r="A1" s="313" t="str">
        <f>BÌA!E3</f>
        <v>NĂM HỌC 2020 - 2021</v>
      </c>
      <c r="B1" s="313"/>
      <c r="C1" s="313"/>
      <c r="K1" s="122" t="str">
        <f>BÌA!F1</f>
        <v>TRƯỜNG THPT ĐÔNG DƯƠNG</v>
      </c>
      <c r="T1" s="132"/>
      <c r="U1" s="133" t="str">
        <f>BÌA!D4</f>
        <v>LỚP AS</v>
      </c>
    </row>
    <row r="2" spans="1:26" ht="6" customHeight="1" thickBot="1">
      <c r="A2" s="123"/>
    </row>
    <row r="3" spans="1:26" ht="36.75" customHeight="1" thickBot="1">
      <c r="A3" s="314" t="s">
        <v>40</v>
      </c>
      <c r="B3" s="315"/>
      <c r="C3" s="315"/>
      <c r="D3" s="315"/>
      <c r="E3" s="315"/>
      <c r="F3" s="315"/>
      <c r="G3" s="315"/>
      <c r="H3" s="315"/>
      <c r="I3" s="315"/>
      <c r="J3" s="315"/>
      <c r="K3" s="315"/>
      <c r="L3" s="315"/>
      <c r="M3" s="315"/>
      <c r="N3" s="315"/>
      <c r="O3" s="315"/>
      <c r="P3" s="315"/>
      <c r="Q3" s="315"/>
      <c r="R3" s="315"/>
      <c r="S3" s="315"/>
      <c r="T3" s="315"/>
      <c r="U3" s="316"/>
    </row>
    <row r="4" spans="1:26" s="124" customFormat="1" ht="23.25" customHeight="1">
      <c r="A4" s="229" t="s">
        <v>27</v>
      </c>
      <c r="B4" s="318" t="s">
        <v>22</v>
      </c>
      <c r="C4" s="318"/>
      <c r="D4" s="139" t="s">
        <v>41</v>
      </c>
      <c r="E4" s="139" t="s">
        <v>42</v>
      </c>
      <c r="F4" s="139" t="s">
        <v>43</v>
      </c>
      <c r="G4" s="139" t="s">
        <v>44</v>
      </c>
      <c r="H4" s="139" t="s">
        <v>45</v>
      </c>
      <c r="I4" s="139" t="s">
        <v>46</v>
      </c>
      <c r="J4" s="139" t="s">
        <v>47</v>
      </c>
      <c r="K4" s="139" t="s">
        <v>38</v>
      </c>
      <c r="L4" s="139" t="s">
        <v>48</v>
      </c>
      <c r="M4" s="139" t="s">
        <v>49</v>
      </c>
      <c r="N4" s="139" t="s">
        <v>50</v>
      </c>
      <c r="O4" s="139" t="s">
        <v>51</v>
      </c>
      <c r="P4" s="139" t="s">
        <v>52</v>
      </c>
      <c r="Q4" s="139" t="s">
        <v>53</v>
      </c>
      <c r="R4" s="139" t="s">
        <v>6</v>
      </c>
      <c r="S4" s="139" t="s">
        <v>54</v>
      </c>
      <c r="T4" s="139" t="s">
        <v>55</v>
      </c>
      <c r="U4" s="140" t="s">
        <v>76</v>
      </c>
      <c r="V4" s="172"/>
      <c r="W4" s="125"/>
      <c r="X4" s="125"/>
      <c r="Y4" s="125"/>
      <c r="Z4" s="125"/>
    </row>
    <row r="5" spans="1:26" ht="18.75" customHeight="1">
      <c r="A5" s="144">
        <v>1</v>
      </c>
      <c r="B5" s="143" t="str">
        <f>IF(DS!B5&lt;&gt;"",DS!B5,"")</f>
        <v>Lê Vũ Hoàng Thiện</v>
      </c>
      <c r="C5" s="142" t="str">
        <f>IF(DS!C5&lt;&gt;"",DS!C5,"")</f>
        <v>Thiện</v>
      </c>
      <c r="D5" s="141">
        <f>IF('M1'!Q5&lt;&gt;0,'M1'!Q5,"")</f>
        <v>7.3</v>
      </c>
      <c r="E5" s="141">
        <f>IF('M2'!Q5&lt;&gt;0,'M2'!Q5,"")</f>
        <v>8.8000000000000007</v>
      </c>
      <c r="F5" s="141">
        <f>IF('M3'!Q5&lt;&gt;0,'M3'!Q5,"")</f>
        <v>8.8000000000000007</v>
      </c>
      <c r="G5" s="141">
        <f>IF('M4'!Q5&lt;&gt;0,'M4'!Q5,"")</f>
        <v>9</v>
      </c>
      <c r="H5" s="141">
        <f>IF('M5'!Q5&lt;&gt;0,'M5'!Q5,"")</f>
        <v>8.3000000000000007</v>
      </c>
      <c r="I5" s="141">
        <f>IF('M6'!Q5&lt;&gt;0,'M6'!Q5,"")</f>
        <v>6.7</v>
      </c>
      <c r="J5" s="141">
        <f>IF('M7'!Q5&lt;&gt;0,'M7'!Q5,"")</f>
        <v>8.8000000000000007</v>
      </c>
      <c r="K5" s="141">
        <f>IF('M8'!Q5&lt;&gt;0,'M8'!Q5,"")</f>
        <v>8.8000000000000007</v>
      </c>
      <c r="L5" s="141">
        <f>IF('M9'!Q5&lt;&gt;0,'M9'!Q5,"")</f>
        <v>6.9</v>
      </c>
      <c r="M5" s="141">
        <f>IF('M10'!Q5&lt;&gt;0,'M10'!Q5,"")</f>
        <v>8.5</v>
      </c>
      <c r="N5" s="141">
        <f>IF('M11'!Q5&lt;&gt;0,'M11'!Q5,"")</f>
        <v>7.4</v>
      </c>
      <c r="O5" s="141" t="str">
        <f>IF('M12'!Q5&lt;&gt;0,'M12'!Q5,"")</f>
        <v>Đ</v>
      </c>
      <c r="P5" s="141" t="str">
        <f>IF('M13'!Q5&lt;&gt;0,'M13'!Q5,"")</f>
        <v/>
      </c>
      <c r="Q5" s="149">
        <f>IF(COUNT(D5:P5)=0,"",IF(C5="","",ROUND(AVERAGE(D5:P5),1)))</f>
        <v>8.1</v>
      </c>
      <c r="R5" s="163" t="s">
        <v>41</v>
      </c>
      <c r="S5" s="159" t="str">
        <f>IF(Q5="","",IF(AND(Q5&gt;=8,V5="TB",COUNTIF(D5:P5,"&lt;5")=1),"K",IF(OR(AND(Q5&gt;=8,V5="Y",COUNTIF(D5:P5,"&lt;3,5")=1,O5="Đ"),AND(Q5&gt;=8,V5="Y",COUNTIF(D5:P5,"&lt;3,5")=0,O5="CĐ")),"TB",IF(OR(AND(Q5&gt;=6.5,V5="Y",COUNTIF(D5:P5,"&lt;3,5")=1,O5="Đ"),AND(Q5&gt;=6.5,V5="Y",COUNTIF(D5:P5,"&lt;3,5")=0,O5="CĐ")),"TB",IF(AND(Q5&gt;=6.5,V5="Kém",COUNTIF(D5:P5,"&lt;2")=1),"Y",V5)))))</f>
        <v>K</v>
      </c>
      <c r="T5" s="167"/>
      <c r="U5" s="150" t="str">
        <f>IF(S5="","",IF(AND(S5="G",R5="T"),"HSG",IF(AND(OR(S5="G",S5="K"),OR(R5="T",R5="K")),"HSTT","")))</f>
        <v>HSTT</v>
      </c>
      <c r="V5" s="173" t="str">
        <f>IF(AND(Q5&gt;=8,OR(D5&gt;=8,I5&gt;=8,L5&gt;=8),MIN(D5:P5)&gt;=6.5,O5="Đ"),"G",IF(AND(Q5&gt;=6.5,OR(D5&gt;=6.5,I5&gt;=6.5,L5&gt;=6.5),MIN(D5:P5)&gt;=5,O5="Đ"),"K",IF(AND(Q5&gt;=5,OR(D5&gt;=5,I5&gt;=5,L5&gt;=5),MIN(D5:P5)&gt;=3.5,O5="Đ"),"TB",IF(AND(Q5&gt;=3.5,MIN(D5:P5)&gt;=2),"Y","Kém"))))</f>
        <v>K</v>
      </c>
      <c r="W5" s="126"/>
      <c r="X5" s="126"/>
      <c r="Y5" s="126"/>
      <c r="Z5" s="126"/>
    </row>
    <row r="6" spans="1:26" ht="18.75" customHeight="1">
      <c r="A6" s="127">
        <v>2</v>
      </c>
      <c r="B6" s="145" t="str">
        <f>IF(DS!B6&lt;&gt;"",DS!B6,"")</f>
        <v>Nguyễn Thị Kim Quỳnh</v>
      </c>
      <c r="C6" s="130" t="str">
        <f>IF(DS!C6&lt;&gt;"",DS!C6,"")</f>
        <v>Quỳnh</v>
      </c>
      <c r="D6" s="128">
        <f>IF('M1'!Q6&lt;&gt;0,'M1'!Q6,"")</f>
        <v>6.8</v>
      </c>
      <c r="E6" s="128">
        <f>IF('M2'!Q6&lt;&gt;0,'M2'!Q6,"")</f>
        <v>9.4</v>
      </c>
      <c r="F6" s="128">
        <f>IF('M3'!Q6&lt;&gt;0,'M3'!Q6,"")</f>
        <v>8.9</v>
      </c>
      <c r="G6" s="128">
        <f>IF('M4'!Q6&lt;&gt;0,'M4'!Q6,"")</f>
        <v>8.9</v>
      </c>
      <c r="H6" s="128">
        <f>IF('M5'!Q6&lt;&gt;0,'M5'!Q6,"")</f>
        <v>8.6999999999999993</v>
      </c>
      <c r="I6" s="128">
        <f>IF('M6'!Q6&lt;&gt;0,'M6'!Q6,"")</f>
        <v>7.7</v>
      </c>
      <c r="J6" s="128">
        <f>IF('M7'!Q6&lt;&gt;0,'M7'!Q6,"")</f>
        <v>8.4</v>
      </c>
      <c r="K6" s="128">
        <f>IF('M8'!Q6&lt;&gt;0,'M8'!Q6,"")</f>
        <v>9</v>
      </c>
      <c r="L6" s="128">
        <f>IF('M9'!Q6&lt;&gt;0,'M9'!Q6,"")</f>
        <v>7.9</v>
      </c>
      <c r="M6" s="128">
        <f>IF('M10'!Q6&lt;&gt;0,'M10'!Q6,"")</f>
        <v>8.3000000000000007</v>
      </c>
      <c r="N6" s="128">
        <f>IF('M11'!Q6&lt;&gt;0,'M11'!Q6,"")</f>
        <v>9.1</v>
      </c>
      <c r="O6" s="128" t="str">
        <f>IF('M12'!Q6&lt;&gt;0,'M12'!Q6,"")</f>
        <v>Đ</v>
      </c>
      <c r="P6" s="128" t="str">
        <f>IF('M13'!Q6&lt;&gt;0,'M13'!Q6,"")</f>
        <v/>
      </c>
      <c r="Q6" s="154">
        <f t="shared" ref="Q6:Q44" si="0">IF(COUNT(D6:P6)=0,"",IF(C6="","",ROUND(AVERAGE(D6:P6),1)))</f>
        <v>8.5</v>
      </c>
      <c r="R6" s="164" t="s">
        <v>41</v>
      </c>
      <c r="S6" s="159" t="str">
        <f t="shared" ref="S6:S44" si="1">IF(Q6="","",IF(AND(Q6&gt;=8,V6="TB",COUNTIF(D6:P6,"&lt;5")=1),"K",IF(OR(AND(Q6&gt;=8,V6="Y",COUNTIF(D6:P6,"&lt;3,5")=1,O6="Đ"),AND(Q6&gt;=8,V6="Y",COUNTIF(D6:P6,"&lt;3,5")=0,O6="CĐ")),"TB",IF(OR(AND(Q6&gt;=6.5,V6="Y",COUNTIF(D6:P6,"&lt;3,5")=1,O6="Đ"),AND(Q6&gt;=6.5,V6="Y",COUNTIF(D6:P6,"&lt;3,5")=0,O6="CĐ")),"TB",IF(AND(Q6&gt;=6.5,V6="Kém",COUNTIF(D6:P6,"&lt;2")=1),"Y",V6)))))</f>
        <v>K</v>
      </c>
      <c r="T6" s="168"/>
      <c r="U6" s="151" t="str">
        <f t="shared" ref="U6:U44" si="2">IF(S6="","",IF(AND(S6="G",R6="T"),"HSG",IF(AND(OR(S6="G",S6="K"),OR(R6="T",R6="K")),"HSTT","")))</f>
        <v>HSTT</v>
      </c>
      <c r="V6" s="173" t="str">
        <f t="shared" ref="V6:V44" si="3">IF(AND(Q6&gt;=8,OR(D6&gt;=8,I6&gt;=8,L6&gt;=8),MIN(D6:P6)&gt;=6.5,O6="Đ"),"G",IF(AND(Q6&gt;=6.5,OR(D6&gt;=6.5,I6&gt;=6.5,L6&gt;=6.5),MIN(D6:P6)&gt;=5,O6="Đ"),"K",IF(AND(Q6&gt;=5,OR(D6&gt;=5,I6&gt;=5,L6&gt;=5),MIN(D6:P6)&gt;=3.5,O6="Đ"),"TB",IF(AND(Q6&gt;=3.5,MIN(D6:P6)&gt;=2),"Y","Kém"))))</f>
        <v>K</v>
      </c>
      <c r="W6" s="126"/>
      <c r="X6" s="126"/>
      <c r="Y6" s="126"/>
      <c r="Z6" s="126"/>
    </row>
    <row r="7" spans="1:26" ht="18.75" customHeight="1">
      <c r="A7" s="127">
        <v>3</v>
      </c>
      <c r="B7" s="145" t="str">
        <f>IF(DS!B7&lt;&gt;"",DS!B7,"")</f>
        <v>Nguyễn Công Minh</v>
      </c>
      <c r="C7" s="130" t="str">
        <f>IF(DS!C7&lt;&gt;"",DS!C7,"")</f>
        <v>Minh</v>
      </c>
      <c r="D7" s="128">
        <f>IF('M1'!Q7&lt;&gt;0,'M1'!Q7,"")</f>
        <v>7.1</v>
      </c>
      <c r="E7" s="128">
        <f>IF('M2'!Q7&lt;&gt;0,'M2'!Q7,"")</f>
        <v>9.1999999999999993</v>
      </c>
      <c r="F7" s="128">
        <f>IF('M3'!Q7&lt;&gt;0,'M3'!Q7,"")</f>
        <v>8.6999999999999993</v>
      </c>
      <c r="G7" s="128">
        <f>IF('M4'!Q7&lt;&gt;0,'M4'!Q7,"")</f>
        <v>9.1</v>
      </c>
      <c r="H7" s="128">
        <f>IF('M5'!Q7&lt;&gt;0,'M5'!Q7,"")</f>
        <v>8.8000000000000007</v>
      </c>
      <c r="I7" s="128">
        <f>IF('M6'!Q7&lt;&gt;0,'M6'!Q7,"")</f>
        <v>6.2</v>
      </c>
      <c r="J7" s="128">
        <f>IF('M7'!Q7&lt;&gt;0,'M7'!Q7,"")</f>
        <v>8.6</v>
      </c>
      <c r="K7" s="128">
        <f>IF('M8'!Q7&lt;&gt;0,'M8'!Q7,"")</f>
        <v>8.4</v>
      </c>
      <c r="L7" s="128">
        <f>IF('M9'!Q7&lt;&gt;0,'M9'!Q7,"")</f>
        <v>6.3</v>
      </c>
      <c r="M7" s="128">
        <f>IF('M10'!Q7&lt;&gt;0,'M10'!Q7,"")</f>
        <v>9</v>
      </c>
      <c r="N7" s="128">
        <f>IF('M11'!Q7&lt;&gt;0,'M11'!Q7,"")</f>
        <v>8.6</v>
      </c>
      <c r="O7" s="128" t="str">
        <f>IF('M12'!Q7&lt;&gt;0,'M12'!Q7,"")</f>
        <v>Đ</v>
      </c>
      <c r="P7" s="128" t="str">
        <f>IF('M13'!Q7&lt;&gt;0,'M13'!Q7,"")</f>
        <v/>
      </c>
      <c r="Q7" s="154">
        <f t="shared" si="0"/>
        <v>8.1999999999999993</v>
      </c>
      <c r="R7" s="164" t="s">
        <v>41</v>
      </c>
      <c r="S7" s="159" t="str">
        <f t="shared" si="1"/>
        <v>K</v>
      </c>
      <c r="T7" s="168"/>
      <c r="U7" s="151" t="str">
        <f t="shared" si="2"/>
        <v>HSTT</v>
      </c>
      <c r="V7" s="173" t="str">
        <f t="shared" si="3"/>
        <v>K</v>
      </c>
      <c r="W7" s="126"/>
      <c r="X7" s="126"/>
      <c r="Y7" s="126"/>
      <c r="Z7" s="126"/>
    </row>
    <row r="8" spans="1:26" ht="18.75" customHeight="1">
      <c r="A8" s="127">
        <v>4</v>
      </c>
      <c r="B8" s="145" t="str">
        <f>IF(DS!B8&lt;&gt;"",DS!B8,"")</f>
        <v>Nguyễn Minh Triết</v>
      </c>
      <c r="C8" s="130" t="str">
        <f>IF(DS!C8&lt;&gt;"",DS!C8,"")</f>
        <v>Triết</v>
      </c>
      <c r="D8" s="128">
        <f>IF('M1'!Q8&lt;&gt;0,'M1'!Q8,"")</f>
        <v>7.6</v>
      </c>
      <c r="E8" s="128">
        <f>IF('M2'!Q8&lt;&gt;0,'M2'!Q8,"")</f>
        <v>8.1999999999999993</v>
      </c>
      <c r="F8" s="128">
        <f>IF('M3'!Q8&lt;&gt;0,'M3'!Q8,"")</f>
        <v>7.9</v>
      </c>
      <c r="G8" s="128">
        <f>IF('M4'!Q8&lt;&gt;0,'M4'!Q8,"")</f>
        <v>8.1</v>
      </c>
      <c r="H8" s="128">
        <f>IF('M5'!Q8&lt;&gt;0,'M5'!Q8,"")</f>
        <v>8.6</v>
      </c>
      <c r="I8" s="128">
        <f>IF('M6'!Q8&lt;&gt;0,'M6'!Q8,"")</f>
        <v>6.6</v>
      </c>
      <c r="J8" s="128">
        <f>IF('M7'!Q8&lt;&gt;0,'M7'!Q8,"")</f>
        <v>8.4</v>
      </c>
      <c r="K8" s="128">
        <f>IF('M8'!Q8&lt;&gt;0,'M8'!Q8,"")</f>
        <v>8.6</v>
      </c>
      <c r="L8" s="128">
        <f>IF('M9'!Q8&lt;&gt;0,'M9'!Q8,"")</f>
        <v>5.8</v>
      </c>
      <c r="M8" s="128">
        <f>IF('M10'!Q8&lt;&gt;0,'M10'!Q8,"")</f>
        <v>8.3000000000000007</v>
      </c>
      <c r="N8" s="128">
        <f>IF('M11'!Q8&lt;&gt;0,'M11'!Q8,"")</f>
        <v>7.6</v>
      </c>
      <c r="O8" s="128" t="str">
        <f>IF('M12'!Q8&lt;&gt;0,'M12'!Q8,"")</f>
        <v>Đ</v>
      </c>
      <c r="P8" s="128" t="str">
        <f>IF('M13'!Q8&lt;&gt;0,'M13'!Q8,"")</f>
        <v/>
      </c>
      <c r="Q8" s="154">
        <f t="shared" si="0"/>
        <v>7.8</v>
      </c>
      <c r="R8" s="164" t="s">
        <v>41</v>
      </c>
      <c r="S8" s="160" t="str">
        <f t="shared" si="1"/>
        <v>K</v>
      </c>
      <c r="T8" s="168"/>
      <c r="U8" s="151" t="str">
        <f t="shared" si="2"/>
        <v>HSTT</v>
      </c>
      <c r="V8" s="173" t="str">
        <f t="shared" si="3"/>
        <v>K</v>
      </c>
      <c r="W8" s="126"/>
      <c r="X8" s="126"/>
      <c r="Y8" s="126"/>
      <c r="Z8" s="126"/>
    </row>
    <row r="9" spans="1:26" ht="18.75" customHeight="1">
      <c r="A9" s="137">
        <v>5</v>
      </c>
      <c r="B9" s="146" t="str">
        <f>IF(DS!B9&lt;&gt;"",DS!B9,"")</f>
        <v>Đào Ngọc Sáng</v>
      </c>
      <c r="C9" s="138" t="str">
        <f>IF(DS!C9&lt;&gt;"",DS!C9,"")</f>
        <v>sáng</v>
      </c>
      <c r="D9" s="155">
        <f>IF('M1'!Q9&lt;&gt;0,'M1'!Q9,"")</f>
        <v>4.8</v>
      </c>
      <c r="E9" s="155">
        <f>IF('M2'!Q9&lt;&gt;0,'M2'!Q9,"")</f>
        <v>6.9</v>
      </c>
      <c r="F9" s="155">
        <f>IF('M3'!Q9&lt;&gt;0,'M3'!Q9,"")</f>
        <v>5.0999999999999996</v>
      </c>
      <c r="G9" s="155">
        <f>IF('M4'!Q9&lt;&gt;0,'M4'!Q9,"")</f>
        <v>6.4</v>
      </c>
      <c r="H9" s="155">
        <f>IF('M5'!Q9&lt;&gt;0,'M5'!Q9,"")</f>
        <v>7.2</v>
      </c>
      <c r="I9" s="155">
        <f>IF('M6'!Q9&lt;&gt;0,'M6'!Q9,"")</f>
        <v>6.3</v>
      </c>
      <c r="J9" s="155">
        <f>IF('M7'!Q9&lt;&gt;0,'M7'!Q9,"")</f>
        <v>8.8000000000000007</v>
      </c>
      <c r="K9" s="155">
        <f>IF('M8'!Q9&lt;&gt;0,'M8'!Q9,"")</f>
        <v>7.4</v>
      </c>
      <c r="L9" s="155">
        <f>IF('M9'!Q9&lt;&gt;0,'M9'!Q9,"")</f>
        <v>5.0999999999999996</v>
      </c>
      <c r="M9" s="155">
        <f>IF('M10'!Q9&lt;&gt;0,'M10'!Q9,"")</f>
        <v>7.3</v>
      </c>
      <c r="N9" s="155">
        <f>IF('M11'!Q9&lt;&gt;0,'M11'!Q9,"")</f>
        <v>5.7</v>
      </c>
      <c r="O9" s="136" t="str">
        <f>IF('M12'!Q9&lt;&gt;0,'M12'!Q9,"")</f>
        <v>Đ</v>
      </c>
      <c r="P9" s="155" t="str">
        <f>IF('M13'!Q9&lt;&gt;0,'M13'!Q9,"")</f>
        <v/>
      </c>
      <c r="Q9" s="156">
        <f t="shared" si="0"/>
        <v>6.5</v>
      </c>
      <c r="R9" s="165" t="s">
        <v>56</v>
      </c>
      <c r="S9" s="161" t="str">
        <f t="shared" si="1"/>
        <v>TB</v>
      </c>
      <c r="T9" s="169"/>
      <c r="U9" s="152" t="str">
        <f t="shared" si="2"/>
        <v/>
      </c>
      <c r="V9" s="173" t="str">
        <f t="shared" si="3"/>
        <v>TB</v>
      </c>
      <c r="W9" s="126"/>
      <c r="X9" s="126"/>
      <c r="Y9" s="126"/>
      <c r="Z9" s="126"/>
    </row>
    <row r="10" spans="1:26" ht="18.75" customHeight="1">
      <c r="A10" s="134">
        <v>6</v>
      </c>
      <c r="B10" s="147" t="str">
        <f>IF(DS!B10&lt;&gt;"",DS!B10,"")</f>
        <v>Nguyễn Thông Cường</v>
      </c>
      <c r="C10" s="135" t="str">
        <f>IF(DS!C10&lt;&gt;"",DS!C10,"")</f>
        <v>Cường</v>
      </c>
      <c r="D10" s="136">
        <f>IF('M1'!Q10&lt;&gt;0,'M1'!Q10,"")</f>
        <v>7</v>
      </c>
      <c r="E10" s="136">
        <f>IF('M2'!Q10&lt;&gt;0,'M2'!Q10,"")</f>
        <v>9</v>
      </c>
      <c r="F10" s="136">
        <f>IF('M3'!Q10&lt;&gt;0,'M3'!Q10,"")</f>
        <v>7.9</v>
      </c>
      <c r="G10" s="136">
        <f>IF('M4'!Q10&lt;&gt;0,'M4'!Q10,"")</f>
        <v>7.9</v>
      </c>
      <c r="H10" s="136">
        <f>IF('M5'!Q10&lt;&gt;0,'M5'!Q10,"")</f>
        <v>8.6</v>
      </c>
      <c r="I10" s="136">
        <f>IF('M6'!Q10&lt;&gt;0,'M6'!Q10,"")</f>
        <v>7.2</v>
      </c>
      <c r="J10" s="136">
        <f>IF('M7'!Q10&lt;&gt;0,'M7'!Q10,"")</f>
        <v>7.3</v>
      </c>
      <c r="K10" s="136">
        <f>IF('M8'!Q10&lt;&gt;0,'M8'!Q10,"")</f>
        <v>8.4</v>
      </c>
      <c r="L10" s="136">
        <f>IF('M9'!Q10&lt;&gt;0,'M9'!Q10,"")</f>
        <v>7.3</v>
      </c>
      <c r="M10" s="136">
        <f>IF('M10'!Q10&lt;&gt;0,'M10'!Q10,"")</f>
        <v>8.1</v>
      </c>
      <c r="N10" s="136">
        <f>IF('M11'!Q10&lt;&gt;0,'M11'!Q10,"")</f>
        <v>6.9</v>
      </c>
      <c r="O10" s="136" t="str">
        <f>IF('M12'!Q10&lt;&gt;0,'M12'!Q10,"")</f>
        <v>Đ</v>
      </c>
      <c r="P10" s="136" t="str">
        <f>IF('M13'!Q10&lt;&gt;0,'M13'!Q10,"")</f>
        <v/>
      </c>
      <c r="Q10" s="149">
        <f t="shared" si="0"/>
        <v>7.8</v>
      </c>
      <c r="R10" s="163" t="s">
        <v>41</v>
      </c>
      <c r="S10" s="159" t="str">
        <f t="shared" si="1"/>
        <v>K</v>
      </c>
      <c r="T10" s="167"/>
      <c r="U10" s="150" t="str">
        <f t="shared" si="2"/>
        <v>HSTT</v>
      </c>
      <c r="V10" s="173" t="str">
        <f t="shared" si="3"/>
        <v>K</v>
      </c>
      <c r="W10" s="126"/>
      <c r="X10" s="126"/>
      <c r="Y10" s="126"/>
      <c r="Z10" s="126"/>
    </row>
    <row r="11" spans="1:26" ht="18.75" customHeight="1">
      <c r="A11" s="127">
        <v>7</v>
      </c>
      <c r="B11" s="145" t="str">
        <f>IF(DS!B11&lt;&gt;"",DS!B11,"")</f>
        <v>Phan Vĩnh Phú</v>
      </c>
      <c r="C11" s="130" t="str">
        <f>IF(DS!C11&lt;&gt;"",DS!C11,"")</f>
        <v>Phú</v>
      </c>
      <c r="D11" s="128">
        <f>IF('M1'!Q11&lt;&gt;0,'M1'!Q11,"")</f>
        <v>6.8</v>
      </c>
      <c r="E11" s="128">
        <f>IF('M2'!Q11&lt;&gt;0,'M2'!Q11,"")</f>
        <v>8.5</v>
      </c>
      <c r="F11" s="128">
        <f>IF('M3'!Q11&lt;&gt;0,'M3'!Q11,"")</f>
        <v>7.7</v>
      </c>
      <c r="G11" s="128">
        <f>IF('M4'!Q11&lt;&gt;0,'M4'!Q11,"")</f>
        <v>7.9</v>
      </c>
      <c r="H11" s="128">
        <f>IF('M5'!Q11&lt;&gt;0,'M5'!Q11,"")</f>
        <v>8.4</v>
      </c>
      <c r="I11" s="128">
        <f>IF('M6'!Q11&lt;&gt;0,'M6'!Q11,"")</f>
        <v>6.7</v>
      </c>
      <c r="J11" s="128">
        <f>IF('M7'!Q11&lt;&gt;0,'M7'!Q11,"")</f>
        <v>8.3000000000000007</v>
      </c>
      <c r="K11" s="128">
        <f>IF('M8'!Q11&lt;&gt;0,'M8'!Q11,"")</f>
        <v>7.2</v>
      </c>
      <c r="L11" s="128">
        <f>IF('M9'!Q11&lt;&gt;0,'M9'!Q11,"")</f>
        <v>6.8</v>
      </c>
      <c r="M11" s="128">
        <f>IF('M10'!Q11&lt;&gt;0,'M10'!Q11,"")</f>
        <v>8.3000000000000007</v>
      </c>
      <c r="N11" s="128">
        <f>IF('M11'!Q11&lt;&gt;0,'M11'!Q11,"")</f>
        <v>9.1999999999999993</v>
      </c>
      <c r="O11" s="128" t="str">
        <f>IF('M12'!Q11&lt;&gt;0,'M12'!Q11,"")</f>
        <v>Đ</v>
      </c>
      <c r="P11" s="128" t="str">
        <f>IF('M13'!Q11&lt;&gt;0,'M13'!Q11,"")</f>
        <v/>
      </c>
      <c r="Q11" s="154">
        <f t="shared" si="0"/>
        <v>7.8</v>
      </c>
      <c r="R11" s="164" t="s">
        <v>41</v>
      </c>
      <c r="S11" s="160" t="str">
        <f t="shared" si="1"/>
        <v>K</v>
      </c>
      <c r="T11" s="168"/>
      <c r="U11" s="151" t="str">
        <f t="shared" si="2"/>
        <v>HSTT</v>
      </c>
      <c r="V11" s="173" t="str">
        <f t="shared" si="3"/>
        <v>K</v>
      </c>
      <c r="W11" s="126"/>
      <c r="X11" s="126"/>
      <c r="Y11" s="126"/>
      <c r="Z11" s="126"/>
    </row>
    <row r="12" spans="1:26" ht="18.75" customHeight="1">
      <c r="A12" s="127">
        <v>8</v>
      </c>
      <c r="B12" s="145" t="str">
        <f>IF(DS!B12&lt;&gt;"",DS!B12,"")</f>
        <v>Dương Thiên Thanh</v>
      </c>
      <c r="C12" s="130" t="str">
        <f>IF(DS!C12&lt;&gt;"",DS!C12,"")</f>
        <v>Thanh</v>
      </c>
      <c r="D12" s="128">
        <f>IF('M1'!Q12&lt;&gt;0,'M1'!Q12,"")</f>
        <v>5.8</v>
      </c>
      <c r="E12" s="128">
        <f>IF('M2'!Q12&lt;&gt;0,'M2'!Q12,"")</f>
        <v>8.6</v>
      </c>
      <c r="F12" s="128">
        <f>IF('M3'!Q12&lt;&gt;0,'M3'!Q12,"")</f>
        <v>8.1</v>
      </c>
      <c r="G12" s="128">
        <f>IF('M4'!Q12&lt;&gt;0,'M4'!Q12,"")</f>
        <v>7.2</v>
      </c>
      <c r="H12" s="128">
        <f>IF('M5'!Q12&lt;&gt;0,'M5'!Q12,"")</f>
        <v>7.8</v>
      </c>
      <c r="I12" s="128">
        <f>IF('M6'!Q12&lt;&gt;0,'M6'!Q12,"")</f>
        <v>6.5</v>
      </c>
      <c r="J12" s="128">
        <f>IF('M7'!Q12&lt;&gt;0,'M7'!Q12,"")</f>
        <v>8.5</v>
      </c>
      <c r="K12" s="128">
        <f>IF('M8'!Q12&lt;&gt;0,'M8'!Q12,"")</f>
        <v>8.3000000000000007</v>
      </c>
      <c r="L12" s="128">
        <f>IF('M9'!Q12&lt;&gt;0,'M9'!Q12,"")</f>
        <v>5.0999999999999996</v>
      </c>
      <c r="M12" s="128">
        <f>IF('M10'!Q12&lt;&gt;0,'M10'!Q12,"")</f>
        <v>8.1999999999999993</v>
      </c>
      <c r="N12" s="128">
        <f>IF('M11'!Q12&lt;&gt;0,'M11'!Q12,"")</f>
        <v>7.3</v>
      </c>
      <c r="O12" s="128" t="str">
        <f>IF('M12'!Q12&lt;&gt;0,'M12'!Q12,"")</f>
        <v>Đ</v>
      </c>
      <c r="P12" s="128" t="str">
        <f>IF('M13'!Q12&lt;&gt;0,'M13'!Q12,"")</f>
        <v/>
      </c>
      <c r="Q12" s="154">
        <f t="shared" si="0"/>
        <v>7.4</v>
      </c>
      <c r="R12" s="164" t="s">
        <v>41</v>
      </c>
      <c r="S12" s="160" t="str">
        <f t="shared" si="1"/>
        <v>K</v>
      </c>
      <c r="T12" s="168"/>
      <c r="U12" s="151" t="str">
        <f t="shared" si="2"/>
        <v>HSTT</v>
      </c>
      <c r="V12" s="173" t="str">
        <f t="shared" si="3"/>
        <v>K</v>
      </c>
      <c r="W12" s="126"/>
      <c r="X12" s="126"/>
      <c r="Y12" s="126"/>
      <c r="Z12" s="126"/>
    </row>
    <row r="13" spans="1:26" ht="18.75" customHeight="1">
      <c r="A13" s="127">
        <v>9</v>
      </c>
      <c r="B13" s="145" t="str">
        <f>IF(DS!B13&lt;&gt;"",DS!B13,"")</f>
        <v>Trần Nguyễn Quốc Thuận</v>
      </c>
      <c r="C13" s="130" t="str">
        <f>IF(DS!C13&lt;&gt;"",DS!C13,"")</f>
        <v>Thuận</v>
      </c>
      <c r="D13" s="128">
        <f>IF('M1'!Q13&lt;&gt;0,'M1'!Q13,"")</f>
        <v>7.6</v>
      </c>
      <c r="E13" s="128">
        <f>IF('M2'!Q13&lt;&gt;0,'M2'!Q13,"")</f>
        <v>7.9</v>
      </c>
      <c r="F13" s="128">
        <f>IF('M3'!Q13&lt;&gt;0,'M3'!Q13,"")</f>
        <v>7.7</v>
      </c>
      <c r="G13" s="128">
        <f>IF('M4'!Q13&lt;&gt;0,'M4'!Q13,"")</f>
        <v>7.5</v>
      </c>
      <c r="H13" s="128">
        <f>IF('M5'!Q13&lt;&gt;0,'M5'!Q13,"")</f>
        <v>7.8</v>
      </c>
      <c r="I13" s="128">
        <f>IF('M6'!Q13&lt;&gt;0,'M6'!Q13,"")</f>
        <v>6.5</v>
      </c>
      <c r="J13" s="128">
        <f>IF('M7'!Q13&lt;&gt;0,'M7'!Q13,"")</f>
        <v>7.8</v>
      </c>
      <c r="K13" s="128">
        <f>IF('M8'!Q13&lt;&gt;0,'M8'!Q13,"")</f>
        <v>8.4</v>
      </c>
      <c r="L13" s="128">
        <f>IF('M9'!Q13&lt;&gt;0,'M9'!Q13,"")</f>
        <v>7.5</v>
      </c>
      <c r="M13" s="128">
        <f>IF('M10'!Q13&lt;&gt;0,'M10'!Q13,"")</f>
        <v>8.1999999999999993</v>
      </c>
      <c r="N13" s="128">
        <f>IF('M11'!Q13&lt;&gt;0,'M11'!Q13,"")</f>
        <v>8.4</v>
      </c>
      <c r="O13" s="128" t="str">
        <f>IF('M12'!Q13&lt;&gt;0,'M12'!Q13,"")</f>
        <v>Đ</v>
      </c>
      <c r="P13" s="128" t="str">
        <f>IF('M13'!Q13&lt;&gt;0,'M13'!Q13,"")</f>
        <v/>
      </c>
      <c r="Q13" s="154">
        <f t="shared" si="0"/>
        <v>7.8</v>
      </c>
      <c r="R13" s="164" t="s">
        <v>41</v>
      </c>
      <c r="S13" s="160" t="str">
        <f t="shared" si="1"/>
        <v>K</v>
      </c>
      <c r="T13" s="168"/>
      <c r="U13" s="151" t="str">
        <f t="shared" si="2"/>
        <v>HSTT</v>
      </c>
      <c r="V13" s="173" t="str">
        <f t="shared" si="3"/>
        <v>K</v>
      </c>
      <c r="W13" s="126"/>
      <c r="X13" s="126"/>
      <c r="Y13" s="126"/>
      <c r="Z13" s="126"/>
    </row>
    <row r="14" spans="1:26" ht="18.75" customHeight="1">
      <c r="A14" s="137">
        <v>10</v>
      </c>
      <c r="B14" s="146" t="str">
        <f>IF(DS!B14&lt;&gt;"",DS!B14,"")</f>
        <v>đặng Nhật</v>
      </c>
      <c r="C14" s="138" t="str">
        <f>IF(DS!C14&lt;&gt;"",DS!C14,"")</f>
        <v>Huy</v>
      </c>
      <c r="D14" s="155">
        <f>IF('M1'!Q14&lt;&gt;0,'M1'!Q14,"")</f>
        <v>6.3</v>
      </c>
      <c r="E14" s="155">
        <f>IF('M2'!Q14&lt;&gt;0,'M2'!Q14,"")</f>
        <v>5.4</v>
      </c>
      <c r="F14" s="155">
        <f>IF('M3'!Q14&lt;&gt;0,'M3'!Q14,"")</f>
        <v>5.0999999999999996</v>
      </c>
      <c r="G14" s="155">
        <f>IF('M4'!Q14&lt;&gt;0,'M4'!Q14,"")</f>
        <v>7.6</v>
      </c>
      <c r="H14" s="155">
        <f>IF('M5'!Q14&lt;&gt;0,'M5'!Q14,"")</f>
        <v>9.6</v>
      </c>
      <c r="I14" s="155">
        <f>IF('M6'!Q14&lt;&gt;0,'M6'!Q14,"")</f>
        <v>5.2</v>
      </c>
      <c r="J14" s="155">
        <f>IF('M7'!Q14&lt;&gt;0,'M7'!Q14,"")</f>
        <v>5.0999999999999996</v>
      </c>
      <c r="K14" s="155">
        <f>IF('M8'!Q14&lt;&gt;0,'M8'!Q14,"")</f>
        <v>6.6</v>
      </c>
      <c r="L14" s="155">
        <f>IF('M9'!Q14&lt;&gt;0,'M9'!Q14,"")</f>
        <v>5.7</v>
      </c>
      <c r="M14" s="155">
        <f>IF('M10'!Q14&lt;&gt;0,'M10'!Q14,"")</f>
        <v>8.8000000000000007</v>
      </c>
      <c r="N14" s="155">
        <f>IF('M11'!Q14&lt;&gt;0,'M11'!Q14,"")</f>
        <v>6.4</v>
      </c>
      <c r="O14" s="155" t="str">
        <f>IF('M12'!Q14&lt;&gt;0,'M12'!Q14,"")</f>
        <v>Đ</v>
      </c>
      <c r="P14" s="155" t="str">
        <f>IF('M13'!Q14&lt;&gt;0,'M13'!Q14,"")</f>
        <v/>
      </c>
      <c r="Q14" s="156">
        <f t="shared" si="0"/>
        <v>6.5</v>
      </c>
      <c r="R14" s="165"/>
      <c r="S14" s="161" t="str">
        <f t="shared" si="1"/>
        <v>TB</v>
      </c>
      <c r="T14" s="169"/>
      <c r="U14" s="152" t="str">
        <f t="shared" si="2"/>
        <v/>
      </c>
      <c r="V14" s="173" t="str">
        <f t="shared" si="3"/>
        <v>TB</v>
      </c>
      <c r="W14" s="126"/>
      <c r="X14" s="126"/>
      <c r="Y14" s="126"/>
      <c r="Z14" s="126"/>
    </row>
    <row r="15" spans="1:26" ht="18.75" customHeight="1">
      <c r="A15" s="134">
        <v>11</v>
      </c>
      <c r="B15" s="147" t="str">
        <f>IF(DS!B15&lt;&gt;"",DS!B15,"")</f>
        <v>Lê Hồ Ngọc Thắng</v>
      </c>
      <c r="C15" s="135" t="str">
        <f>IF(DS!C15&lt;&gt;"",DS!C15,"")</f>
        <v>Thắng</v>
      </c>
      <c r="D15" s="136">
        <f>IF('M1'!Q15&lt;&gt;0,'M1'!Q15,"")</f>
        <v>6.6</v>
      </c>
      <c r="E15" s="136">
        <f>IF('M2'!Q15&lt;&gt;0,'M2'!Q15,"")</f>
        <v>8.3000000000000007</v>
      </c>
      <c r="F15" s="136">
        <f>IF('M3'!Q15&lt;&gt;0,'M3'!Q15,"")</f>
        <v>8</v>
      </c>
      <c r="G15" s="136">
        <f>IF('M4'!Q15&lt;&gt;0,'M4'!Q15,"")</f>
        <v>7.6</v>
      </c>
      <c r="H15" s="136">
        <f>IF('M5'!Q15&lt;&gt;0,'M5'!Q15,"")</f>
        <v>8.4</v>
      </c>
      <c r="I15" s="136">
        <f>IF('M6'!Q15&lt;&gt;0,'M6'!Q15,"")</f>
        <v>6.2</v>
      </c>
      <c r="J15" s="136">
        <f>IF('M7'!Q15&lt;&gt;0,'M7'!Q15,"")</f>
        <v>8.4</v>
      </c>
      <c r="K15" s="136">
        <f>IF('M8'!Q15&lt;&gt;0,'M8'!Q15,"")</f>
        <v>8.5</v>
      </c>
      <c r="L15" s="136">
        <f>IF('M9'!Q15&lt;&gt;0,'M9'!Q15,"")</f>
        <v>7.2</v>
      </c>
      <c r="M15" s="136">
        <f>IF('M10'!Q15&lt;&gt;0,'M10'!Q15,"")</f>
        <v>8.1</v>
      </c>
      <c r="N15" s="136">
        <f>IF('M11'!Q15&lt;&gt;0,'M11'!Q15,"")</f>
        <v>7.5</v>
      </c>
      <c r="O15" s="136" t="str">
        <f>IF('M12'!Q15&lt;&gt;0,'M12'!Q15,"")</f>
        <v>Đ</v>
      </c>
      <c r="P15" s="136" t="str">
        <f>IF('M13'!Q15&lt;&gt;0,'M13'!Q15,"")</f>
        <v/>
      </c>
      <c r="Q15" s="149">
        <f t="shared" si="0"/>
        <v>7.7</v>
      </c>
      <c r="R15" s="163" t="s">
        <v>56</v>
      </c>
      <c r="S15" s="159" t="str">
        <f t="shared" si="1"/>
        <v>K</v>
      </c>
      <c r="T15" s="167"/>
      <c r="U15" s="150" t="str">
        <f t="shared" si="2"/>
        <v>HSTT</v>
      </c>
      <c r="V15" s="173" t="str">
        <f t="shared" si="3"/>
        <v>K</v>
      </c>
      <c r="W15" s="126"/>
      <c r="X15" s="126"/>
      <c r="Y15" s="126"/>
      <c r="Z15" s="126"/>
    </row>
    <row r="16" spans="1:26" ht="18.75" customHeight="1">
      <c r="A16" s="127">
        <v>12</v>
      </c>
      <c r="B16" s="145" t="str">
        <f>IF(DS!B16&lt;&gt;"",DS!B16,"")</f>
        <v>Vũ Phạm Thành Long</v>
      </c>
      <c r="C16" s="130" t="str">
        <f>IF(DS!C16&lt;&gt;"",DS!C16,"")</f>
        <v>Long</v>
      </c>
      <c r="D16" s="128">
        <f>IF('M1'!Q16&lt;&gt;0,'M1'!Q16,"")</f>
        <v>7.3</v>
      </c>
      <c r="E16" s="128">
        <f>IF('M2'!Q16&lt;&gt;0,'M2'!Q16,"")</f>
        <v>8.9</v>
      </c>
      <c r="F16" s="128">
        <f>IF('M3'!Q16&lt;&gt;0,'M3'!Q16,"")</f>
        <v>8.8000000000000007</v>
      </c>
      <c r="G16" s="128">
        <f>IF('M4'!Q16&lt;&gt;0,'M4'!Q16,"")</f>
        <v>7.9</v>
      </c>
      <c r="H16" s="128">
        <f>IF('M5'!Q16&lt;&gt;0,'M5'!Q16,"")</f>
        <v>8.4</v>
      </c>
      <c r="I16" s="128">
        <f>IF('M6'!Q16&lt;&gt;0,'M6'!Q16,"")</f>
        <v>7.3</v>
      </c>
      <c r="J16" s="128">
        <f>IF('M7'!Q16&lt;&gt;0,'M7'!Q16,"")</f>
        <v>8.6999999999999993</v>
      </c>
      <c r="K16" s="128">
        <f>IF('M8'!Q16&lt;&gt;0,'M8'!Q16,"")</f>
        <v>8.6</v>
      </c>
      <c r="L16" s="128">
        <f>IF('M9'!Q16&lt;&gt;0,'M9'!Q16,"")</f>
        <v>7</v>
      </c>
      <c r="M16" s="128">
        <f>IF('M10'!Q16&lt;&gt;0,'M10'!Q16,"")</f>
        <v>8.6999999999999993</v>
      </c>
      <c r="N16" s="128">
        <f>IF('M11'!Q16&lt;&gt;0,'M11'!Q16,"")</f>
        <v>8.1</v>
      </c>
      <c r="O16" s="128" t="str">
        <f>IF('M12'!Q16&lt;&gt;0,'M12'!Q16,"")</f>
        <v>Đ</v>
      </c>
      <c r="P16" s="128" t="str">
        <f>IF('M13'!Q16&lt;&gt;0,'M13'!Q16,"")</f>
        <v/>
      </c>
      <c r="Q16" s="154">
        <f t="shared" si="0"/>
        <v>8.1999999999999993</v>
      </c>
      <c r="R16" s="164" t="s">
        <v>41</v>
      </c>
      <c r="S16" s="160" t="str">
        <f t="shared" si="1"/>
        <v>K</v>
      </c>
      <c r="T16" s="168"/>
      <c r="U16" s="151" t="str">
        <f t="shared" si="2"/>
        <v>HSTT</v>
      </c>
      <c r="V16" s="173" t="str">
        <f t="shared" si="3"/>
        <v>K</v>
      </c>
      <c r="W16" s="126"/>
      <c r="X16" s="126"/>
      <c r="Y16" s="126"/>
      <c r="Z16" s="126"/>
    </row>
    <row r="17" spans="1:26" ht="18.75" customHeight="1">
      <c r="A17" s="127">
        <v>13</v>
      </c>
      <c r="B17" s="145" t="str">
        <f>IF(DS!B17&lt;&gt;"",DS!B17,"")</f>
        <v/>
      </c>
      <c r="C17" s="130" t="str">
        <f>IF(DS!C17&lt;&gt;"",DS!C17,"")</f>
        <v>Kha</v>
      </c>
      <c r="D17" s="128">
        <f>IF('M1'!Q17&lt;&gt;0,'M1'!Q17,"")</f>
        <v>1.4</v>
      </c>
      <c r="E17" s="128">
        <f>IF('M2'!Q17&lt;&gt;0,'M2'!Q17,"")</f>
        <v>3</v>
      </c>
      <c r="F17" s="128">
        <f>IF('M3'!Q17&lt;&gt;0,'M3'!Q17,"")</f>
        <v>4.8</v>
      </c>
      <c r="G17" s="128">
        <f>IF('M4'!Q17&lt;&gt;0,'M4'!Q17,"")</f>
        <v>5.8</v>
      </c>
      <c r="H17" s="128" t="str">
        <f>IF('M5'!Q17&lt;&gt;0,'M5'!Q17,"")</f>
        <v/>
      </c>
      <c r="I17" s="128">
        <f>IF('M6'!Q17&lt;&gt;0,'M6'!Q17,"")</f>
        <v>2.9</v>
      </c>
      <c r="J17" s="128">
        <f>IF('M7'!Q17&lt;&gt;0,'M7'!Q17,"")</f>
        <v>7.3</v>
      </c>
      <c r="K17" s="128">
        <f>IF('M8'!Q17&lt;&gt;0,'M8'!Q17,"")</f>
        <v>7.8</v>
      </c>
      <c r="L17" s="128">
        <f>IF('M9'!Q17&lt;&gt;0,'M9'!Q17,"")</f>
        <v>3.2</v>
      </c>
      <c r="M17" s="128">
        <f>IF('M10'!Q17&lt;&gt;0,'M10'!Q17,"")</f>
        <v>5.2</v>
      </c>
      <c r="N17" s="128">
        <f>IF('M11'!Q17&lt;&gt;0,'M11'!Q17,"")</f>
        <v>3.9</v>
      </c>
      <c r="O17" s="128" t="str">
        <f>IF('M12'!Q17&lt;&gt;0,'M12'!Q17,"")</f>
        <v/>
      </c>
      <c r="P17" s="128" t="str">
        <f>IF('M13'!Q17&lt;&gt;0,'M13'!Q17,"")</f>
        <v/>
      </c>
      <c r="Q17" s="154">
        <f t="shared" si="0"/>
        <v>4.5</v>
      </c>
      <c r="R17" s="164"/>
      <c r="S17" s="160" t="str">
        <f t="shared" si="1"/>
        <v>Kém</v>
      </c>
      <c r="T17" s="168"/>
      <c r="U17" s="151" t="str">
        <f t="shared" si="2"/>
        <v/>
      </c>
      <c r="V17" s="173" t="str">
        <f t="shared" si="3"/>
        <v>Kém</v>
      </c>
      <c r="W17" s="126"/>
      <c r="X17" s="126"/>
      <c r="Y17" s="126"/>
      <c r="Z17" s="126"/>
    </row>
    <row r="18" spans="1:26" ht="18.75" customHeight="1">
      <c r="A18" s="127">
        <v>14</v>
      </c>
      <c r="B18" s="145" t="str">
        <f>IF(DS!B18&lt;&gt;"",DS!B18,"")</f>
        <v/>
      </c>
      <c r="C18" s="130" t="str">
        <f>IF(DS!C18&lt;&gt;"",DS!C18,"")</f>
        <v>Châu</v>
      </c>
      <c r="D18" s="128">
        <f>IF('M1'!Q18&lt;&gt;0,'M1'!Q18,"")</f>
        <v>2.7</v>
      </c>
      <c r="E18" s="128">
        <f>IF('M2'!Q18&lt;&gt;0,'M2'!Q18,"")</f>
        <v>2.6</v>
      </c>
      <c r="F18" s="128">
        <f>IF('M3'!Q18&lt;&gt;0,'M3'!Q18,"")</f>
        <v>2.6</v>
      </c>
      <c r="G18" s="128">
        <f>IF('M4'!Q18&lt;&gt;0,'M4'!Q18,"")</f>
        <v>4.0999999999999996</v>
      </c>
      <c r="H18" s="128">
        <f>IF('M5'!Q18&lt;&gt;0,'M5'!Q18,"")</f>
        <v>5.2</v>
      </c>
      <c r="I18" s="128">
        <f>IF('M6'!Q18&lt;&gt;0,'M6'!Q18,"")</f>
        <v>2.2000000000000002</v>
      </c>
      <c r="J18" s="128">
        <f>IF('M7'!Q18&lt;&gt;0,'M7'!Q18,"")</f>
        <v>2.9</v>
      </c>
      <c r="K18" s="128">
        <f>IF('M8'!Q18&lt;&gt;0,'M8'!Q18,"")</f>
        <v>3</v>
      </c>
      <c r="L18" s="128">
        <f>IF('M9'!Q18&lt;&gt;0,'M9'!Q18,"")</f>
        <v>4.0999999999999996</v>
      </c>
      <c r="M18" s="128">
        <f>IF('M10'!Q18&lt;&gt;0,'M10'!Q18,"")</f>
        <v>7.9</v>
      </c>
      <c r="N18" s="128">
        <f>IF('M11'!Q18&lt;&gt;0,'M11'!Q18,"")</f>
        <v>5.4</v>
      </c>
      <c r="O18" s="128" t="str">
        <f>IF('M12'!Q18&lt;&gt;0,'M12'!Q18,"")</f>
        <v/>
      </c>
      <c r="P18" s="128" t="str">
        <f>IF('M13'!Q18&lt;&gt;0,'M13'!Q18,"")</f>
        <v/>
      </c>
      <c r="Q18" s="154">
        <f t="shared" si="0"/>
        <v>3.9</v>
      </c>
      <c r="R18" s="164"/>
      <c r="S18" s="160" t="str">
        <f t="shared" si="1"/>
        <v>Y</v>
      </c>
      <c r="T18" s="168"/>
      <c r="U18" s="151" t="str">
        <f t="shared" si="2"/>
        <v/>
      </c>
      <c r="V18" s="173" t="str">
        <f t="shared" si="3"/>
        <v>Y</v>
      </c>
      <c r="W18" s="126"/>
      <c r="X18" s="126"/>
      <c r="Y18" s="126"/>
      <c r="Z18" s="126"/>
    </row>
    <row r="19" spans="1:26" ht="18.75" customHeight="1">
      <c r="A19" s="137">
        <v>15</v>
      </c>
      <c r="B19" s="146" t="str">
        <f>IF(DS!B19&lt;&gt;"",DS!B19,"")</f>
        <v/>
      </c>
      <c r="C19" s="138" t="str">
        <f>IF(DS!C19&lt;&gt;"",DS!C19,"")</f>
        <v/>
      </c>
      <c r="D19" s="155" t="str">
        <f>IF('M1'!Q19&lt;&gt;0,'M1'!Q19,"")</f>
        <v/>
      </c>
      <c r="E19" s="155" t="str">
        <f>IF('M2'!Q19&lt;&gt;0,'M2'!Q19,"")</f>
        <v/>
      </c>
      <c r="F19" s="155" t="str">
        <f>IF('M3'!Q19&lt;&gt;0,'M3'!Q19,"")</f>
        <v/>
      </c>
      <c r="G19" s="155" t="str">
        <f>IF('M4'!Q19&lt;&gt;0,'M4'!Q19,"")</f>
        <v/>
      </c>
      <c r="H19" s="155" t="str">
        <f>IF('M5'!Q19&lt;&gt;0,'M5'!Q19,"")</f>
        <v/>
      </c>
      <c r="I19" s="155" t="str">
        <f>IF('M6'!Q19&lt;&gt;0,'M6'!Q19,"")</f>
        <v/>
      </c>
      <c r="J19" s="155" t="str">
        <f>IF('M7'!Q19&lt;&gt;0,'M7'!Q19,"")</f>
        <v/>
      </c>
      <c r="K19" s="155" t="str">
        <f>IF('M8'!Q19&lt;&gt;0,'M8'!Q19,"")</f>
        <v/>
      </c>
      <c r="L19" s="155" t="str">
        <f>IF('M9'!Q19&lt;&gt;0,'M9'!Q19,"")</f>
        <v/>
      </c>
      <c r="M19" s="155" t="str">
        <f>IF('M10'!Q19&lt;&gt;0,'M10'!Q19,"")</f>
        <v/>
      </c>
      <c r="N19" s="155" t="str">
        <f>IF('M11'!Q19&lt;&gt;0,'M11'!Q19,"")</f>
        <v/>
      </c>
      <c r="O19" s="155" t="str">
        <f>IF('M12'!Q19&lt;&gt;0,'M12'!Q19,"")</f>
        <v/>
      </c>
      <c r="P19" s="155" t="str">
        <f>IF('M13'!Q19&lt;&gt;0,'M13'!Q19,"")</f>
        <v/>
      </c>
      <c r="Q19" s="156" t="str">
        <f t="shared" si="0"/>
        <v/>
      </c>
      <c r="R19" s="165"/>
      <c r="S19" s="161" t="str">
        <f t="shared" si="1"/>
        <v/>
      </c>
      <c r="T19" s="169"/>
      <c r="U19" s="152" t="str">
        <f t="shared" si="2"/>
        <v/>
      </c>
      <c r="V19" s="173" t="str">
        <f t="shared" si="3"/>
        <v>Kém</v>
      </c>
      <c r="W19" s="126"/>
      <c r="X19" s="126"/>
      <c r="Y19" s="126"/>
      <c r="Z19" s="126"/>
    </row>
    <row r="20" spans="1:26" ht="18.75" customHeight="1">
      <c r="A20" s="134">
        <v>16</v>
      </c>
      <c r="B20" s="147" t="str">
        <f>IF(DS!B20&lt;&gt;"",DS!B20,"")</f>
        <v/>
      </c>
      <c r="C20" s="135" t="str">
        <f>IF(DS!C20&lt;&gt;"",DS!C20,"")</f>
        <v/>
      </c>
      <c r="D20" s="136" t="str">
        <f>IF('M1'!Q20&lt;&gt;0,'M1'!Q20,"")</f>
        <v/>
      </c>
      <c r="E20" s="136" t="str">
        <f>IF('M2'!Q20&lt;&gt;0,'M2'!Q20,"")</f>
        <v/>
      </c>
      <c r="F20" s="136" t="str">
        <f>IF('M3'!Q20&lt;&gt;0,'M3'!Q20,"")</f>
        <v/>
      </c>
      <c r="G20" s="136" t="str">
        <f>IF('M4'!Q20&lt;&gt;0,'M4'!Q20,"")</f>
        <v/>
      </c>
      <c r="H20" s="136" t="str">
        <f>IF('M5'!Q20&lt;&gt;0,'M5'!Q20,"")</f>
        <v/>
      </c>
      <c r="I20" s="136" t="str">
        <f>IF('M6'!Q20&lt;&gt;0,'M6'!Q20,"")</f>
        <v/>
      </c>
      <c r="J20" s="136" t="str">
        <f>IF('M7'!Q20&lt;&gt;0,'M7'!Q20,"")</f>
        <v/>
      </c>
      <c r="K20" s="136" t="str">
        <f>IF('M8'!Q20&lt;&gt;0,'M8'!Q20,"")</f>
        <v/>
      </c>
      <c r="L20" s="136" t="str">
        <f>IF('M9'!Q20&lt;&gt;0,'M9'!Q20,"")</f>
        <v/>
      </c>
      <c r="M20" s="136" t="str">
        <f>IF('M10'!Q20&lt;&gt;0,'M10'!Q20,"")</f>
        <v/>
      </c>
      <c r="N20" s="136" t="str">
        <f>IF('M11'!Q20&lt;&gt;0,'M11'!Q20,"")</f>
        <v/>
      </c>
      <c r="O20" s="136" t="str">
        <f>IF('M12'!Q20&lt;&gt;0,'M12'!Q20,"")</f>
        <v/>
      </c>
      <c r="P20" s="136" t="str">
        <f>IF('M13'!Q20&lt;&gt;0,'M13'!Q20,"")</f>
        <v/>
      </c>
      <c r="Q20" s="149" t="str">
        <f t="shared" si="0"/>
        <v/>
      </c>
      <c r="R20" s="163"/>
      <c r="S20" s="159" t="str">
        <f t="shared" si="1"/>
        <v/>
      </c>
      <c r="T20" s="167"/>
      <c r="U20" s="150" t="str">
        <f t="shared" si="2"/>
        <v/>
      </c>
      <c r="V20" s="173" t="str">
        <f t="shared" si="3"/>
        <v>Kém</v>
      </c>
      <c r="W20" s="126"/>
      <c r="X20" s="126"/>
      <c r="Y20" s="126"/>
      <c r="Z20" s="126"/>
    </row>
    <row r="21" spans="1:26" ht="18.75" customHeight="1">
      <c r="A21" s="127">
        <v>17</v>
      </c>
      <c r="B21" s="145" t="str">
        <f>IF(DS!B21&lt;&gt;"",DS!B21,"")</f>
        <v/>
      </c>
      <c r="C21" s="130" t="str">
        <f>IF(DS!C21&lt;&gt;"",DS!C21,"")</f>
        <v/>
      </c>
      <c r="D21" s="128" t="str">
        <f>IF('M1'!Q21&lt;&gt;0,'M1'!Q21,"")</f>
        <v/>
      </c>
      <c r="E21" s="128" t="str">
        <f>IF('M2'!Q21&lt;&gt;0,'M2'!Q21,"")</f>
        <v/>
      </c>
      <c r="F21" s="128" t="str">
        <f>IF('M3'!Q21&lt;&gt;0,'M3'!Q21,"")</f>
        <v/>
      </c>
      <c r="G21" s="128" t="str">
        <f>IF('M4'!Q21&lt;&gt;0,'M4'!Q21,"")</f>
        <v/>
      </c>
      <c r="H21" s="128" t="str">
        <f>IF('M5'!Q21&lt;&gt;0,'M5'!Q21,"")</f>
        <v/>
      </c>
      <c r="I21" s="128" t="str">
        <f>IF('M6'!Q21&lt;&gt;0,'M6'!Q21,"")</f>
        <v/>
      </c>
      <c r="J21" s="128" t="str">
        <f>IF('M7'!Q21&lt;&gt;0,'M7'!Q21,"")</f>
        <v/>
      </c>
      <c r="K21" s="128" t="str">
        <f>IF('M8'!Q21&lt;&gt;0,'M8'!Q21,"")</f>
        <v/>
      </c>
      <c r="L21" s="128" t="str">
        <f>IF('M9'!Q21&lt;&gt;0,'M9'!Q21,"")</f>
        <v/>
      </c>
      <c r="M21" s="128" t="str">
        <f>IF('M10'!Q21&lt;&gt;0,'M10'!Q21,"")</f>
        <v/>
      </c>
      <c r="N21" s="128" t="str">
        <f>IF('M11'!Q21&lt;&gt;0,'M11'!Q21,"")</f>
        <v/>
      </c>
      <c r="O21" s="128" t="str">
        <f>IF('M12'!Q21&lt;&gt;0,'M12'!Q21,"")</f>
        <v/>
      </c>
      <c r="P21" s="128" t="str">
        <f>IF('M13'!Q21&lt;&gt;0,'M13'!Q21,"")</f>
        <v/>
      </c>
      <c r="Q21" s="154" t="str">
        <f t="shared" si="0"/>
        <v/>
      </c>
      <c r="R21" s="164"/>
      <c r="S21" s="160" t="str">
        <f t="shared" si="1"/>
        <v/>
      </c>
      <c r="T21" s="168"/>
      <c r="U21" s="151" t="str">
        <f t="shared" si="2"/>
        <v/>
      </c>
      <c r="V21" s="173" t="str">
        <f t="shared" si="3"/>
        <v>Kém</v>
      </c>
      <c r="W21" s="126"/>
      <c r="X21" s="126"/>
      <c r="Y21" s="126"/>
      <c r="Z21" s="126"/>
    </row>
    <row r="22" spans="1:26" ht="18.75" customHeight="1">
      <c r="A22" s="127">
        <v>18</v>
      </c>
      <c r="B22" s="145" t="str">
        <f>IF(DS!B22&lt;&gt;"",DS!B22,"")</f>
        <v/>
      </c>
      <c r="C22" s="130" t="str">
        <f>IF(DS!C22&lt;&gt;"",DS!C22,"")</f>
        <v/>
      </c>
      <c r="D22" s="128" t="str">
        <f>IF('M1'!Q22&lt;&gt;0,'M1'!Q22,"")</f>
        <v/>
      </c>
      <c r="E22" s="128" t="str">
        <f>IF('M2'!Q22&lt;&gt;0,'M2'!Q22,"")</f>
        <v/>
      </c>
      <c r="F22" s="128" t="str">
        <f>IF('M3'!Q22&lt;&gt;0,'M3'!Q22,"")</f>
        <v/>
      </c>
      <c r="G22" s="128" t="str">
        <f>IF('M4'!Q22&lt;&gt;0,'M4'!Q22,"")</f>
        <v/>
      </c>
      <c r="H22" s="128" t="str">
        <f>IF('M5'!Q22&lt;&gt;0,'M5'!Q22,"")</f>
        <v/>
      </c>
      <c r="I22" s="128" t="str">
        <f>IF('M6'!Q22&lt;&gt;0,'M6'!Q22,"")</f>
        <v/>
      </c>
      <c r="J22" s="128" t="str">
        <f>IF('M7'!Q22&lt;&gt;0,'M7'!Q22,"")</f>
        <v/>
      </c>
      <c r="K22" s="128" t="str">
        <f>IF('M8'!Q22&lt;&gt;0,'M8'!Q22,"")</f>
        <v/>
      </c>
      <c r="L22" s="128" t="str">
        <f>IF('M9'!Q22&lt;&gt;0,'M9'!Q22,"")</f>
        <v/>
      </c>
      <c r="M22" s="128" t="str">
        <f>IF('M10'!Q22&lt;&gt;0,'M10'!Q22,"")</f>
        <v/>
      </c>
      <c r="N22" s="128" t="str">
        <f>IF('M11'!Q22&lt;&gt;0,'M11'!Q22,"")</f>
        <v/>
      </c>
      <c r="O22" s="128" t="str">
        <f>IF('M12'!Q22&lt;&gt;0,'M12'!Q22,"")</f>
        <v/>
      </c>
      <c r="P22" s="128" t="str">
        <f>IF('M13'!Q22&lt;&gt;0,'M13'!Q22,"")</f>
        <v/>
      </c>
      <c r="Q22" s="154" t="str">
        <f t="shared" si="0"/>
        <v/>
      </c>
      <c r="R22" s="164"/>
      <c r="S22" s="160" t="str">
        <f t="shared" si="1"/>
        <v/>
      </c>
      <c r="T22" s="168"/>
      <c r="U22" s="151" t="str">
        <f t="shared" si="2"/>
        <v/>
      </c>
      <c r="V22" s="173" t="str">
        <f t="shared" si="3"/>
        <v>Kém</v>
      </c>
      <c r="W22" s="126"/>
      <c r="X22" s="126"/>
      <c r="Y22" s="126"/>
      <c r="Z22" s="126"/>
    </row>
    <row r="23" spans="1:26" ht="18.75" customHeight="1">
      <c r="A23" s="127">
        <v>19</v>
      </c>
      <c r="B23" s="145" t="str">
        <f>IF(DS!B23&lt;&gt;"",DS!B23,"")</f>
        <v/>
      </c>
      <c r="C23" s="130" t="str">
        <f>IF(DS!C23&lt;&gt;"",DS!C23,"")</f>
        <v/>
      </c>
      <c r="D23" s="128" t="str">
        <f>IF('M1'!Q23&lt;&gt;0,'M1'!Q23,"")</f>
        <v/>
      </c>
      <c r="E23" s="128" t="str">
        <f>IF('M2'!Q23&lt;&gt;0,'M2'!Q23,"")</f>
        <v/>
      </c>
      <c r="F23" s="128" t="str">
        <f>IF('M3'!Q23&lt;&gt;0,'M3'!Q23,"")</f>
        <v/>
      </c>
      <c r="G23" s="128" t="str">
        <f>IF('M4'!Q23&lt;&gt;0,'M4'!Q23,"")</f>
        <v/>
      </c>
      <c r="H23" s="128" t="str">
        <f>IF('M5'!Q23&lt;&gt;0,'M5'!Q23,"")</f>
        <v/>
      </c>
      <c r="I23" s="128" t="str">
        <f>IF('M6'!Q23&lt;&gt;0,'M6'!Q23,"")</f>
        <v/>
      </c>
      <c r="J23" s="128" t="str">
        <f>IF('M7'!Q23&lt;&gt;0,'M7'!Q23,"")</f>
        <v/>
      </c>
      <c r="K23" s="128" t="str">
        <f>IF('M8'!Q23&lt;&gt;0,'M8'!Q23,"")</f>
        <v/>
      </c>
      <c r="L23" s="128" t="str">
        <f>IF('M9'!Q23&lt;&gt;0,'M9'!Q23,"")</f>
        <v/>
      </c>
      <c r="M23" s="128" t="str">
        <f>IF('M10'!Q23&lt;&gt;0,'M10'!Q23,"")</f>
        <v/>
      </c>
      <c r="N23" s="128" t="str">
        <f>IF('M11'!Q23&lt;&gt;0,'M11'!Q23,"")</f>
        <v/>
      </c>
      <c r="O23" s="128" t="str">
        <f>IF('M12'!Q23&lt;&gt;0,'M12'!Q23,"")</f>
        <v/>
      </c>
      <c r="P23" s="128" t="str">
        <f>IF('M13'!Q23&lt;&gt;0,'M13'!Q23,"")</f>
        <v/>
      </c>
      <c r="Q23" s="154" t="str">
        <f t="shared" si="0"/>
        <v/>
      </c>
      <c r="R23" s="164"/>
      <c r="S23" s="160" t="str">
        <f t="shared" si="1"/>
        <v/>
      </c>
      <c r="T23" s="168"/>
      <c r="U23" s="151" t="str">
        <f t="shared" si="2"/>
        <v/>
      </c>
      <c r="V23" s="173" t="str">
        <f t="shared" si="3"/>
        <v>Kém</v>
      </c>
      <c r="W23" s="126"/>
      <c r="X23" s="126"/>
      <c r="Y23" s="126"/>
      <c r="Z23" s="126"/>
    </row>
    <row r="24" spans="1:26" ht="18.75" customHeight="1">
      <c r="A24" s="137">
        <v>20</v>
      </c>
      <c r="B24" s="146" t="str">
        <f>IF(DS!B24&lt;&gt;"",DS!B24,"")</f>
        <v/>
      </c>
      <c r="C24" s="138" t="str">
        <f>IF(DS!C24&lt;&gt;"",DS!C24,"")</f>
        <v/>
      </c>
      <c r="D24" s="155" t="str">
        <f>IF('M1'!Q24&lt;&gt;0,'M1'!Q24,"")</f>
        <v/>
      </c>
      <c r="E24" s="155" t="str">
        <f>IF('M2'!Q24&lt;&gt;0,'M2'!Q24,"")</f>
        <v/>
      </c>
      <c r="F24" s="155" t="str">
        <f>IF('M3'!Q24&lt;&gt;0,'M3'!Q24,"")</f>
        <v/>
      </c>
      <c r="G24" s="155" t="str">
        <f>IF('M4'!Q24&lt;&gt;0,'M4'!Q24,"")</f>
        <v/>
      </c>
      <c r="H24" s="155" t="str">
        <f>IF('M5'!Q24&lt;&gt;0,'M5'!Q24,"")</f>
        <v/>
      </c>
      <c r="I24" s="155" t="str">
        <f>IF('M6'!Q24&lt;&gt;0,'M6'!Q24,"")</f>
        <v/>
      </c>
      <c r="J24" s="155" t="str">
        <f>IF('M7'!Q24&lt;&gt;0,'M7'!Q24,"")</f>
        <v/>
      </c>
      <c r="K24" s="155" t="str">
        <f>IF('M8'!Q24&lt;&gt;0,'M8'!Q24,"")</f>
        <v/>
      </c>
      <c r="L24" s="155" t="str">
        <f>IF('M9'!Q24&lt;&gt;0,'M9'!Q24,"")</f>
        <v/>
      </c>
      <c r="M24" s="155" t="str">
        <f>IF('M10'!Q24&lt;&gt;0,'M10'!Q24,"")</f>
        <v/>
      </c>
      <c r="N24" s="155" t="str">
        <f>IF('M11'!Q24&lt;&gt;0,'M11'!Q24,"")</f>
        <v/>
      </c>
      <c r="O24" s="155" t="str">
        <f>IF('M12'!Q24&lt;&gt;0,'M12'!Q24,"")</f>
        <v/>
      </c>
      <c r="P24" s="155" t="str">
        <f>IF('M13'!Q24&lt;&gt;0,'M13'!Q24,"")</f>
        <v/>
      </c>
      <c r="Q24" s="156" t="str">
        <f t="shared" si="0"/>
        <v/>
      </c>
      <c r="R24" s="165"/>
      <c r="S24" s="161" t="str">
        <f t="shared" si="1"/>
        <v/>
      </c>
      <c r="T24" s="169"/>
      <c r="U24" s="152" t="str">
        <f t="shared" si="2"/>
        <v/>
      </c>
      <c r="V24" s="173" t="str">
        <f t="shared" si="3"/>
        <v>Kém</v>
      </c>
      <c r="W24" s="126"/>
      <c r="X24" s="126"/>
      <c r="Y24" s="126"/>
      <c r="Z24" s="126"/>
    </row>
    <row r="25" spans="1:26" ht="18.75" customHeight="1">
      <c r="A25" s="134">
        <v>21</v>
      </c>
      <c r="B25" s="147" t="str">
        <f>IF(DS!B25&lt;&gt;"",DS!B25,"")</f>
        <v/>
      </c>
      <c r="C25" s="135" t="str">
        <f>IF(DS!C25&lt;&gt;"",DS!C25,"")</f>
        <v/>
      </c>
      <c r="D25" s="136" t="str">
        <f>IF('M1'!Q25&lt;&gt;0,'M1'!Q25,"")</f>
        <v/>
      </c>
      <c r="E25" s="136" t="str">
        <f>IF('M2'!Q25&lt;&gt;0,'M2'!Q25,"")</f>
        <v/>
      </c>
      <c r="F25" s="136" t="str">
        <f>IF('M3'!Q25&lt;&gt;0,'M3'!Q25,"")</f>
        <v/>
      </c>
      <c r="G25" s="136" t="str">
        <f>IF('M4'!Q25&lt;&gt;0,'M4'!Q25,"")</f>
        <v/>
      </c>
      <c r="H25" s="136" t="str">
        <f>IF('M5'!Q25&lt;&gt;0,'M5'!Q25,"")</f>
        <v/>
      </c>
      <c r="I25" s="136" t="str">
        <f>IF('M6'!Q25&lt;&gt;0,'M6'!Q25,"")</f>
        <v/>
      </c>
      <c r="J25" s="136" t="str">
        <f>IF('M7'!Q25&lt;&gt;0,'M7'!Q25,"")</f>
        <v/>
      </c>
      <c r="K25" s="136" t="str">
        <f>IF('M8'!Q25&lt;&gt;0,'M8'!Q25,"")</f>
        <v/>
      </c>
      <c r="L25" s="136" t="str">
        <f>IF('M9'!Q25&lt;&gt;0,'M9'!Q25,"")</f>
        <v/>
      </c>
      <c r="M25" s="136" t="str">
        <f>IF('M10'!Q25&lt;&gt;0,'M10'!Q25,"")</f>
        <v/>
      </c>
      <c r="N25" s="136" t="str">
        <f>IF('M11'!Q25&lt;&gt;0,'M11'!Q25,"")</f>
        <v/>
      </c>
      <c r="O25" s="136" t="str">
        <f>IF('M12'!Q25&lt;&gt;0,'M12'!Q25,"")</f>
        <v/>
      </c>
      <c r="P25" s="136" t="str">
        <f>IF('M13'!Q25&lt;&gt;0,'M13'!Q25,"")</f>
        <v/>
      </c>
      <c r="Q25" s="149" t="str">
        <f t="shared" si="0"/>
        <v/>
      </c>
      <c r="R25" s="163"/>
      <c r="S25" s="159" t="str">
        <f t="shared" si="1"/>
        <v/>
      </c>
      <c r="T25" s="167"/>
      <c r="U25" s="150" t="str">
        <f t="shared" si="2"/>
        <v/>
      </c>
      <c r="V25" s="173" t="str">
        <f t="shared" si="3"/>
        <v>Kém</v>
      </c>
      <c r="W25" s="126"/>
      <c r="X25" s="126"/>
      <c r="Y25" s="126"/>
      <c r="Z25" s="126"/>
    </row>
    <row r="26" spans="1:26" ht="18.75" customHeight="1">
      <c r="A26" s="127">
        <v>22</v>
      </c>
      <c r="B26" s="145" t="str">
        <f>IF(DS!B26&lt;&gt;"",DS!B26,"")</f>
        <v/>
      </c>
      <c r="C26" s="130" t="str">
        <f>IF(DS!C26&lt;&gt;"",DS!C26,"")</f>
        <v/>
      </c>
      <c r="D26" s="128" t="str">
        <f>IF('M1'!Q26&lt;&gt;0,'M1'!Q26,"")</f>
        <v/>
      </c>
      <c r="E26" s="128" t="str">
        <f>IF('M2'!Q26&lt;&gt;0,'M2'!Q26,"")</f>
        <v/>
      </c>
      <c r="F26" s="128" t="str">
        <f>IF('M3'!Q26&lt;&gt;0,'M3'!Q26,"")</f>
        <v/>
      </c>
      <c r="G26" s="128" t="str">
        <f>IF('M4'!Q26&lt;&gt;0,'M4'!Q26,"")</f>
        <v/>
      </c>
      <c r="H26" s="128" t="str">
        <f>IF('M5'!Q26&lt;&gt;0,'M5'!Q26,"")</f>
        <v/>
      </c>
      <c r="I26" s="128" t="str">
        <f>IF('M6'!Q26&lt;&gt;0,'M6'!Q26,"")</f>
        <v/>
      </c>
      <c r="J26" s="128" t="str">
        <f>IF('M7'!Q26&lt;&gt;0,'M7'!Q26,"")</f>
        <v/>
      </c>
      <c r="K26" s="128" t="str">
        <f>IF('M8'!Q26&lt;&gt;0,'M8'!Q26,"")</f>
        <v/>
      </c>
      <c r="L26" s="128" t="str">
        <f>IF('M9'!Q26&lt;&gt;0,'M9'!Q26,"")</f>
        <v/>
      </c>
      <c r="M26" s="128" t="str">
        <f>IF('M10'!Q26&lt;&gt;0,'M10'!Q26,"")</f>
        <v/>
      </c>
      <c r="N26" s="128" t="str">
        <f>IF('M11'!Q26&lt;&gt;0,'M11'!Q26,"")</f>
        <v/>
      </c>
      <c r="O26" s="128" t="str">
        <f>IF('M12'!Q26&lt;&gt;0,'M12'!Q26,"")</f>
        <v/>
      </c>
      <c r="P26" s="128" t="str">
        <f>IF('M13'!Q26&lt;&gt;0,'M13'!Q26,"")</f>
        <v/>
      </c>
      <c r="Q26" s="154" t="str">
        <f t="shared" si="0"/>
        <v/>
      </c>
      <c r="R26" s="164"/>
      <c r="S26" s="160" t="str">
        <f t="shared" si="1"/>
        <v/>
      </c>
      <c r="T26" s="168"/>
      <c r="U26" s="151" t="str">
        <f t="shared" si="2"/>
        <v/>
      </c>
      <c r="V26" s="173" t="str">
        <f t="shared" si="3"/>
        <v>Kém</v>
      </c>
      <c r="W26" s="126"/>
      <c r="X26" s="126"/>
      <c r="Y26" s="126"/>
      <c r="Z26" s="126"/>
    </row>
    <row r="27" spans="1:26" ht="18.75" customHeight="1">
      <c r="A27" s="127">
        <v>23</v>
      </c>
      <c r="B27" s="145" t="str">
        <f>IF(DS!B27&lt;&gt;"",DS!B27,"")</f>
        <v/>
      </c>
      <c r="C27" s="130" t="str">
        <f>IF(DS!C27&lt;&gt;"",DS!C27,"")</f>
        <v/>
      </c>
      <c r="D27" s="128" t="str">
        <f>IF('M1'!Q27&lt;&gt;0,'M1'!Q27,"")</f>
        <v/>
      </c>
      <c r="E27" s="128" t="str">
        <f>IF('M2'!Q27&lt;&gt;0,'M2'!Q27,"")</f>
        <v/>
      </c>
      <c r="F27" s="128" t="str">
        <f>IF('M3'!Q27&lt;&gt;0,'M3'!Q27,"")</f>
        <v/>
      </c>
      <c r="G27" s="128" t="str">
        <f>IF('M4'!Q27&lt;&gt;0,'M4'!Q27,"")</f>
        <v/>
      </c>
      <c r="H27" s="128" t="str">
        <f>IF('M5'!Q27&lt;&gt;0,'M5'!Q27,"")</f>
        <v/>
      </c>
      <c r="I27" s="128" t="str">
        <f>IF('M6'!Q27&lt;&gt;0,'M6'!Q27,"")</f>
        <v/>
      </c>
      <c r="J27" s="128" t="str">
        <f>IF('M7'!Q27&lt;&gt;0,'M7'!Q27,"")</f>
        <v/>
      </c>
      <c r="K27" s="128" t="str">
        <f>IF('M8'!Q27&lt;&gt;0,'M8'!Q27,"")</f>
        <v/>
      </c>
      <c r="L27" s="128" t="str">
        <f>IF('M9'!Q27&lt;&gt;0,'M9'!Q27,"")</f>
        <v/>
      </c>
      <c r="M27" s="128" t="str">
        <f>IF('M10'!Q27&lt;&gt;0,'M10'!Q27,"")</f>
        <v/>
      </c>
      <c r="N27" s="128" t="str">
        <f>IF('M11'!Q27&lt;&gt;0,'M11'!Q27,"")</f>
        <v/>
      </c>
      <c r="O27" s="128" t="str">
        <f>IF('M12'!Q27&lt;&gt;0,'M12'!Q27,"")</f>
        <v/>
      </c>
      <c r="P27" s="128" t="str">
        <f>IF('M13'!Q27&lt;&gt;0,'M13'!Q27,"")</f>
        <v/>
      </c>
      <c r="Q27" s="154" t="str">
        <f t="shared" si="0"/>
        <v/>
      </c>
      <c r="R27" s="164"/>
      <c r="S27" s="160" t="str">
        <f t="shared" si="1"/>
        <v/>
      </c>
      <c r="T27" s="168"/>
      <c r="U27" s="151" t="str">
        <f t="shared" si="2"/>
        <v/>
      </c>
      <c r="V27" s="173" t="str">
        <f t="shared" si="3"/>
        <v>Kém</v>
      </c>
      <c r="W27" s="126"/>
      <c r="X27" s="126"/>
      <c r="Y27" s="126"/>
      <c r="Z27" s="126"/>
    </row>
    <row r="28" spans="1:26" ht="18.75" customHeight="1">
      <c r="A28" s="127">
        <v>24</v>
      </c>
      <c r="B28" s="145" t="str">
        <f>IF(DS!B28&lt;&gt;"",DS!B28,"")</f>
        <v/>
      </c>
      <c r="C28" s="130" t="str">
        <f>IF(DS!C28&lt;&gt;"",DS!C28,"")</f>
        <v/>
      </c>
      <c r="D28" s="128" t="str">
        <f>IF('M1'!Q28&lt;&gt;0,'M1'!Q28,"")</f>
        <v/>
      </c>
      <c r="E28" s="128" t="str">
        <f>IF('M2'!Q28&lt;&gt;0,'M2'!Q28,"")</f>
        <v/>
      </c>
      <c r="F28" s="128" t="str">
        <f>IF('M3'!Q28&lt;&gt;0,'M3'!Q28,"")</f>
        <v/>
      </c>
      <c r="G28" s="128" t="str">
        <f>IF('M4'!Q28&lt;&gt;0,'M4'!Q28,"")</f>
        <v/>
      </c>
      <c r="H28" s="128" t="str">
        <f>IF('M5'!Q28&lt;&gt;0,'M5'!Q28,"")</f>
        <v/>
      </c>
      <c r="I28" s="128" t="str">
        <f>IF('M6'!Q28&lt;&gt;0,'M6'!Q28,"")</f>
        <v/>
      </c>
      <c r="J28" s="128" t="str">
        <f>IF('M7'!Q28&lt;&gt;0,'M7'!Q28,"")</f>
        <v/>
      </c>
      <c r="K28" s="128" t="str">
        <f>IF('M8'!Q28&lt;&gt;0,'M8'!Q28,"")</f>
        <v/>
      </c>
      <c r="L28" s="128" t="str">
        <f>IF('M9'!Q28&lt;&gt;0,'M9'!Q28,"")</f>
        <v/>
      </c>
      <c r="M28" s="128" t="str">
        <f>IF('M10'!Q28&lt;&gt;0,'M10'!Q28,"")</f>
        <v/>
      </c>
      <c r="N28" s="128" t="str">
        <f>IF('M11'!Q28&lt;&gt;0,'M11'!Q28,"")</f>
        <v/>
      </c>
      <c r="O28" s="128" t="str">
        <f>IF('M12'!Q28&lt;&gt;0,'M12'!Q28,"")</f>
        <v/>
      </c>
      <c r="P28" s="128" t="str">
        <f>IF('M13'!Q28&lt;&gt;0,'M13'!Q28,"")</f>
        <v/>
      </c>
      <c r="Q28" s="154" t="str">
        <f t="shared" si="0"/>
        <v/>
      </c>
      <c r="R28" s="164"/>
      <c r="S28" s="160" t="str">
        <f t="shared" si="1"/>
        <v/>
      </c>
      <c r="T28" s="168"/>
      <c r="U28" s="151" t="str">
        <f t="shared" si="2"/>
        <v/>
      </c>
      <c r="V28" s="173" t="str">
        <f t="shared" si="3"/>
        <v>Kém</v>
      </c>
      <c r="W28" s="126"/>
      <c r="X28" s="126"/>
      <c r="Y28" s="126"/>
      <c r="Z28" s="126"/>
    </row>
    <row r="29" spans="1:26" ht="18.75" customHeight="1">
      <c r="A29" s="137">
        <v>25</v>
      </c>
      <c r="B29" s="146" t="str">
        <f>IF(DS!B29&lt;&gt;"",DS!B29,"")</f>
        <v/>
      </c>
      <c r="C29" s="138" t="str">
        <f>IF(DS!C29&lt;&gt;"",DS!C29,"")</f>
        <v/>
      </c>
      <c r="D29" s="155" t="str">
        <f>IF('M1'!Q29&lt;&gt;0,'M1'!Q29,"")</f>
        <v/>
      </c>
      <c r="E29" s="155" t="str">
        <f>IF('M2'!Q29&lt;&gt;0,'M2'!Q29,"")</f>
        <v/>
      </c>
      <c r="F29" s="155" t="str">
        <f>IF('M3'!Q29&lt;&gt;0,'M3'!Q29,"")</f>
        <v/>
      </c>
      <c r="G29" s="155" t="str">
        <f>IF('M4'!Q29&lt;&gt;0,'M4'!Q29,"")</f>
        <v/>
      </c>
      <c r="H29" s="155" t="str">
        <f>IF('M5'!Q29&lt;&gt;0,'M5'!Q29,"")</f>
        <v/>
      </c>
      <c r="I29" s="155" t="str">
        <f>IF('M6'!Q29&lt;&gt;0,'M6'!Q29,"")</f>
        <v/>
      </c>
      <c r="J29" s="155" t="str">
        <f>IF('M7'!Q29&lt;&gt;0,'M7'!Q29,"")</f>
        <v/>
      </c>
      <c r="K29" s="155" t="str">
        <f>IF('M8'!Q29&lt;&gt;0,'M8'!Q29,"")</f>
        <v/>
      </c>
      <c r="L29" s="155" t="str">
        <f>IF('M9'!Q29&lt;&gt;0,'M9'!Q29,"")</f>
        <v/>
      </c>
      <c r="M29" s="155" t="str">
        <f>IF('M10'!Q29&lt;&gt;0,'M10'!Q29,"")</f>
        <v/>
      </c>
      <c r="N29" s="155" t="str">
        <f>IF('M11'!Q29&lt;&gt;0,'M11'!Q29,"")</f>
        <v/>
      </c>
      <c r="O29" s="155" t="str">
        <f>IF('M12'!Q29&lt;&gt;0,'M12'!Q29,"")</f>
        <v/>
      </c>
      <c r="P29" s="155" t="str">
        <f>IF('M13'!Q29&lt;&gt;0,'M13'!Q29,"")</f>
        <v/>
      </c>
      <c r="Q29" s="156" t="str">
        <f t="shared" si="0"/>
        <v/>
      </c>
      <c r="R29" s="165"/>
      <c r="S29" s="161" t="str">
        <f t="shared" si="1"/>
        <v/>
      </c>
      <c r="T29" s="169"/>
      <c r="U29" s="152" t="str">
        <f t="shared" si="2"/>
        <v/>
      </c>
      <c r="V29" s="173" t="str">
        <f t="shared" si="3"/>
        <v>Kém</v>
      </c>
      <c r="W29" s="126"/>
      <c r="X29" s="126"/>
      <c r="Y29" s="126"/>
      <c r="Z29" s="126"/>
    </row>
    <row r="30" spans="1:26" ht="18.75" customHeight="1">
      <c r="A30" s="134">
        <v>26</v>
      </c>
      <c r="B30" s="147" t="str">
        <f>IF(DS!B30&lt;&gt;"",DS!B30,"")</f>
        <v/>
      </c>
      <c r="C30" s="135" t="str">
        <f>IF(DS!C30&lt;&gt;"",DS!C30,"")</f>
        <v/>
      </c>
      <c r="D30" s="136" t="str">
        <f>IF('M1'!Q30&lt;&gt;0,'M1'!Q30,"")</f>
        <v/>
      </c>
      <c r="E30" s="136" t="str">
        <f>IF('M2'!Q30&lt;&gt;0,'M2'!Q30,"")</f>
        <v/>
      </c>
      <c r="F30" s="136" t="str">
        <f>IF('M3'!Q30&lt;&gt;0,'M3'!Q30,"")</f>
        <v/>
      </c>
      <c r="G30" s="136" t="str">
        <f>IF('M4'!Q30&lt;&gt;0,'M4'!Q30,"")</f>
        <v/>
      </c>
      <c r="H30" s="136" t="str">
        <f>IF('M5'!Q30&lt;&gt;0,'M5'!Q30,"")</f>
        <v/>
      </c>
      <c r="I30" s="136" t="str">
        <f>IF('M6'!Q30&lt;&gt;0,'M6'!Q30,"")</f>
        <v/>
      </c>
      <c r="J30" s="136" t="str">
        <f>IF('M7'!Q30&lt;&gt;0,'M7'!Q30,"")</f>
        <v/>
      </c>
      <c r="K30" s="136" t="str">
        <f>IF('M8'!Q30&lt;&gt;0,'M8'!Q30,"")</f>
        <v/>
      </c>
      <c r="L30" s="136" t="str">
        <f>IF('M9'!Q30&lt;&gt;0,'M9'!Q30,"")</f>
        <v/>
      </c>
      <c r="M30" s="136" t="str">
        <f>IF('M10'!Q30&lt;&gt;0,'M10'!Q30,"")</f>
        <v/>
      </c>
      <c r="N30" s="136" t="str">
        <f>IF('M11'!Q30&lt;&gt;0,'M11'!Q30,"")</f>
        <v/>
      </c>
      <c r="O30" s="136" t="str">
        <f>IF('M12'!Q30&lt;&gt;0,'M12'!Q30,"")</f>
        <v/>
      </c>
      <c r="P30" s="136" t="str">
        <f>IF('M13'!Q30&lt;&gt;0,'M13'!Q30,"")</f>
        <v/>
      </c>
      <c r="Q30" s="149" t="str">
        <f t="shared" si="0"/>
        <v/>
      </c>
      <c r="R30" s="163"/>
      <c r="S30" s="159" t="str">
        <f t="shared" si="1"/>
        <v/>
      </c>
      <c r="T30" s="167"/>
      <c r="U30" s="150" t="str">
        <f t="shared" si="2"/>
        <v/>
      </c>
      <c r="V30" s="173" t="str">
        <f t="shared" si="3"/>
        <v>Kém</v>
      </c>
      <c r="W30" s="126"/>
      <c r="X30" s="126"/>
      <c r="Y30" s="126"/>
      <c r="Z30" s="126"/>
    </row>
    <row r="31" spans="1:26" ht="18.75" customHeight="1">
      <c r="A31" s="127">
        <v>27</v>
      </c>
      <c r="B31" s="145" t="str">
        <f>IF(DS!B31&lt;&gt;"",DS!B31,"")</f>
        <v/>
      </c>
      <c r="C31" s="130" t="str">
        <f>IF(DS!C31&lt;&gt;"",DS!C31,"")</f>
        <v/>
      </c>
      <c r="D31" s="128" t="str">
        <f>IF('M1'!Q31&lt;&gt;0,'M1'!Q31,"")</f>
        <v/>
      </c>
      <c r="E31" s="128" t="str">
        <f>IF('M2'!Q31&lt;&gt;0,'M2'!Q31,"")</f>
        <v/>
      </c>
      <c r="F31" s="128" t="str">
        <f>IF('M3'!Q31&lt;&gt;0,'M3'!Q31,"")</f>
        <v/>
      </c>
      <c r="G31" s="128" t="str">
        <f>IF('M4'!Q31&lt;&gt;0,'M4'!Q31,"")</f>
        <v/>
      </c>
      <c r="H31" s="128" t="str">
        <f>IF('M5'!Q31&lt;&gt;0,'M5'!Q31,"")</f>
        <v/>
      </c>
      <c r="I31" s="128" t="str">
        <f>IF('M6'!Q31&lt;&gt;0,'M6'!Q31,"")</f>
        <v/>
      </c>
      <c r="J31" s="128" t="str">
        <f>IF('M7'!Q31&lt;&gt;0,'M7'!Q31,"")</f>
        <v/>
      </c>
      <c r="K31" s="128" t="str">
        <f>IF('M8'!Q31&lt;&gt;0,'M8'!Q31,"")</f>
        <v/>
      </c>
      <c r="L31" s="128" t="str">
        <f>IF('M9'!Q31&lt;&gt;0,'M9'!Q31,"")</f>
        <v/>
      </c>
      <c r="M31" s="128" t="str">
        <f>IF('M10'!Q31&lt;&gt;0,'M10'!Q31,"")</f>
        <v/>
      </c>
      <c r="N31" s="128" t="str">
        <f>IF('M11'!Q31&lt;&gt;0,'M11'!Q31,"")</f>
        <v/>
      </c>
      <c r="O31" s="128" t="str">
        <f>IF('M12'!Q31&lt;&gt;0,'M12'!Q31,"")</f>
        <v/>
      </c>
      <c r="P31" s="128" t="str">
        <f>IF('M13'!Q31&lt;&gt;0,'M13'!Q31,"")</f>
        <v/>
      </c>
      <c r="Q31" s="154" t="str">
        <f t="shared" si="0"/>
        <v/>
      </c>
      <c r="R31" s="164"/>
      <c r="S31" s="160" t="str">
        <f t="shared" si="1"/>
        <v/>
      </c>
      <c r="T31" s="168"/>
      <c r="U31" s="151" t="str">
        <f t="shared" si="2"/>
        <v/>
      </c>
      <c r="V31" s="173" t="str">
        <f t="shared" si="3"/>
        <v>Kém</v>
      </c>
      <c r="W31" s="126"/>
      <c r="X31" s="126"/>
      <c r="Y31" s="126"/>
      <c r="Z31" s="126"/>
    </row>
    <row r="32" spans="1:26" ht="18.75" customHeight="1">
      <c r="A32" s="127">
        <v>28</v>
      </c>
      <c r="B32" s="145" t="str">
        <f>IF(DS!B32&lt;&gt;"",DS!B32,"")</f>
        <v/>
      </c>
      <c r="C32" s="130" t="str">
        <f>IF(DS!C32&lt;&gt;"",DS!C32,"")</f>
        <v/>
      </c>
      <c r="D32" s="128" t="str">
        <f>IF('M1'!Q32&lt;&gt;0,'M1'!Q32,"")</f>
        <v/>
      </c>
      <c r="E32" s="128" t="str">
        <f>IF('M2'!Q32&lt;&gt;0,'M2'!Q32,"")</f>
        <v/>
      </c>
      <c r="F32" s="128" t="str">
        <f>IF('M3'!Q32&lt;&gt;0,'M3'!Q32,"")</f>
        <v/>
      </c>
      <c r="G32" s="128" t="str">
        <f>IF('M4'!Q32&lt;&gt;0,'M4'!Q32,"")</f>
        <v/>
      </c>
      <c r="H32" s="128" t="str">
        <f>IF('M5'!Q32&lt;&gt;0,'M5'!Q32,"")</f>
        <v/>
      </c>
      <c r="I32" s="128" t="str">
        <f>IF('M6'!Q32&lt;&gt;0,'M6'!Q32,"")</f>
        <v/>
      </c>
      <c r="J32" s="128" t="str">
        <f>IF('M7'!Q32&lt;&gt;0,'M7'!Q32,"")</f>
        <v/>
      </c>
      <c r="K32" s="128" t="str">
        <f>IF('M8'!Q32&lt;&gt;0,'M8'!Q32,"")</f>
        <v/>
      </c>
      <c r="L32" s="128" t="str">
        <f>IF('M9'!Q32&lt;&gt;0,'M9'!Q32,"")</f>
        <v/>
      </c>
      <c r="M32" s="128" t="str">
        <f>IF('M10'!Q32&lt;&gt;0,'M10'!Q32,"")</f>
        <v/>
      </c>
      <c r="N32" s="128" t="str">
        <f>IF('M11'!Q32&lt;&gt;0,'M11'!Q32,"")</f>
        <v/>
      </c>
      <c r="O32" s="128" t="str">
        <f>IF('M12'!Q32&lt;&gt;0,'M12'!Q32,"")</f>
        <v/>
      </c>
      <c r="P32" s="128" t="str">
        <f>IF('M13'!Q32&lt;&gt;0,'M13'!Q32,"")</f>
        <v/>
      </c>
      <c r="Q32" s="154" t="str">
        <f t="shared" si="0"/>
        <v/>
      </c>
      <c r="R32" s="164"/>
      <c r="S32" s="160" t="str">
        <f t="shared" si="1"/>
        <v/>
      </c>
      <c r="T32" s="168"/>
      <c r="U32" s="151" t="str">
        <f t="shared" si="2"/>
        <v/>
      </c>
      <c r="V32" s="173" t="str">
        <f t="shared" si="3"/>
        <v>Kém</v>
      </c>
      <c r="W32" s="126"/>
      <c r="X32" s="126"/>
      <c r="Y32" s="126"/>
      <c r="Z32" s="126"/>
    </row>
    <row r="33" spans="1:26" ht="18.75" customHeight="1">
      <c r="A33" s="127">
        <v>29</v>
      </c>
      <c r="B33" s="145" t="str">
        <f>IF(DS!B33&lt;&gt;"",DS!B33,"")</f>
        <v/>
      </c>
      <c r="C33" s="130" t="str">
        <f>IF(DS!C33&lt;&gt;"",DS!C33,"")</f>
        <v/>
      </c>
      <c r="D33" s="128" t="str">
        <f>IF('M1'!Q33&lt;&gt;0,'M1'!Q33,"")</f>
        <v/>
      </c>
      <c r="E33" s="128" t="str">
        <f>IF('M2'!Q33&lt;&gt;0,'M2'!Q33,"")</f>
        <v/>
      </c>
      <c r="F33" s="128" t="str">
        <f>IF('M3'!Q33&lt;&gt;0,'M3'!Q33,"")</f>
        <v/>
      </c>
      <c r="G33" s="128" t="str">
        <f>IF('M4'!Q33&lt;&gt;0,'M4'!Q33,"")</f>
        <v/>
      </c>
      <c r="H33" s="128" t="str">
        <f>IF('M5'!Q33&lt;&gt;0,'M5'!Q33,"")</f>
        <v/>
      </c>
      <c r="I33" s="128" t="str">
        <f>IF('M6'!Q33&lt;&gt;0,'M6'!Q33,"")</f>
        <v/>
      </c>
      <c r="J33" s="128" t="str">
        <f>IF('M7'!Q33&lt;&gt;0,'M7'!Q33,"")</f>
        <v/>
      </c>
      <c r="K33" s="128" t="str">
        <f>IF('M8'!Q33&lt;&gt;0,'M8'!Q33,"")</f>
        <v/>
      </c>
      <c r="L33" s="128" t="str">
        <f>IF('M9'!Q33&lt;&gt;0,'M9'!Q33,"")</f>
        <v/>
      </c>
      <c r="M33" s="128" t="str">
        <f>IF('M10'!Q33&lt;&gt;0,'M10'!Q33,"")</f>
        <v/>
      </c>
      <c r="N33" s="128" t="str">
        <f>IF('M11'!Q33&lt;&gt;0,'M11'!Q33,"")</f>
        <v/>
      </c>
      <c r="O33" s="128" t="str">
        <f>IF('M12'!Q33&lt;&gt;0,'M12'!Q33,"")</f>
        <v/>
      </c>
      <c r="P33" s="128" t="str">
        <f>IF('M13'!Q33&lt;&gt;0,'M13'!Q33,"")</f>
        <v/>
      </c>
      <c r="Q33" s="154" t="str">
        <f t="shared" si="0"/>
        <v/>
      </c>
      <c r="R33" s="164"/>
      <c r="S33" s="160" t="str">
        <f t="shared" si="1"/>
        <v/>
      </c>
      <c r="T33" s="168"/>
      <c r="U33" s="151" t="str">
        <f t="shared" si="2"/>
        <v/>
      </c>
      <c r="V33" s="173" t="str">
        <f t="shared" si="3"/>
        <v>Kém</v>
      </c>
      <c r="W33" s="126"/>
      <c r="X33" s="126"/>
      <c r="Y33" s="126"/>
      <c r="Z33" s="126"/>
    </row>
    <row r="34" spans="1:26" ht="18.75" customHeight="1">
      <c r="A34" s="137">
        <v>30</v>
      </c>
      <c r="B34" s="146" t="str">
        <f>IF(DS!B34&lt;&gt;"",DS!B34,"")</f>
        <v/>
      </c>
      <c r="C34" s="138" t="str">
        <f>IF(DS!C34&lt;&gt;"",DS!C34,"")</f>
        <v/>
      </c>
      <c r="D34" s="155" t="str">
        <f>IF('M1'!Q34&lt;&gt;0,'M1'!Q34,"")</f>
        <v/>
      </c>
      <c r="E34" s="155" t="str">
        <f>IF('M2'!Q34&lt;&gt;0,'M2'!Q34,"")</f>
        <v/>
      </c>
      <c r="F34" s="155" t="str">
        <f>IF('M3'!Q34&lt;&gt;0,'M3'!Q34,"")</f>
        <v/>
      </c>
      <c r="G34" s="155" t="str">
        <f>IF('M4'!Q34&lt;&gt;0,'M4'!Q34,"")</f>
        <v/>
      </c>
      <c r="H34" s="155" t="str">
        <f>IF('M5'!Q34&lt;&gt;0,'M5'!Q34,"")</f>
        <v/>
      </c>
      <c r="I34" s="155" t="str">
        <f>IF('M6'!Q34&lt;&gt;0,'M6'!Q34,"")</f>
        <v/>
      </c>
      <c r="J34" s="155" t="str">
        <f>IF('M7'!Q34&lt;&gt;0,'M7'!Q34,"")</f>
        <v/>
      </c>
      <c r="K34" s="155" t="str">
        <f>IF('M8'!Q34&lt;&gt;0,'M8'!Q34,"")</f>
        <v/>
      </c>
      <c r="L34" s="155" t="str">
        <f>IF('M9'!Q34&lt;&gt;0,'M9'!Q34,"")</f>
        <v/>
      </c>
      <c r="M34" s="155" t="str">
        <f>IF('M10'!Q34&lt;&gt;0,'M10'!Q34,"")</f>
        <v/>
      </c>
      <c r="N34" s="155" t="str">
        <f>IF('M11'!Q34&lt;&gt;0,'M11'!Q34,"")</f>
        <v/>
      </c>
      <c r="O34" s="155" t="str">
        <f>IF('M12'!Q34&lt;&gt;0,'M12'!Q34,"")</f>
        <v/>
      </c>
      <c r="P34" s="155" t="str">
        <f>IF('M13'!Q34&lt;&gt;0,'M13'!Q34,"")</f>
        <v/>
      </c>
      <c r="Q34" s="156" t="str">
        <f t="shared" si="0"/>
        <v/>
      </c>
      <c r="R34" s="165"/>
      <c r="S34" s="161" t="str">
        <f t="shared" si="1"/>
        <v/>
      </c>
      <c r="T34" s="169"/>
      <c r="U34" s="152" t="str">
        <f t="shared" si="2"/>
        <v/>
      </c>
      <c r="V34" s="173" t="str">
        <f t="shared" si="3"/>
        <v>Kém</v>
      </c>
      <c r="W34" s="126"/>
      <c r="X34" s="126"/>
      <c r="Y34" s="126"/>
      <c r="Z34" s="126"/>
    </row>
    <row r="35" spans="1:26" ht="18.75" customHeight="1">
      <c r="A35" s="134">
        <v>31</v>
      </c>
      <c r="B35" s="147" t="str">
        <f>IF(DS!B35&lt;&gt;"",DS!B35,"")</f>
        <v/>
      </c>
      <c r="C35" s="135" t="str">
        <f>IF(DS!C35&lt;&gt;"",DS!C35,"")</f>
        <v/>
      </c>
      <c r="D35" s="136" t="str">
        <f>IF('M1'!Q35&lt;&gt;0,'M1'!Q35,"")</f>
        <v/>
      </c>
      <c r="E35" s="136" t="str">
        <f>IF('M2'!Q35&lt;&gt;0,'M2'!Q35,"")</f>
        <v/>
      </c>
      <c r="F35" s="136" t="str">
        <f>IF('M3'!Q35&lt;&gt;0,'M3'!Q35,"")</f>
        <v/>
      </c>
      <c r="G35" s="136" t="str">
        <f>IF('M4'!Q35&lt;&gt;0,'M4'!Q35,"")</f>
        <v/>
      </c>
      <c r="H35" s="136" t="str">
        <f>IF('M5'!Q35&lt;&gt;0,'M5'!Q35,"")</f>
        <v/>
      </c>
      <c r="I35" s="136" t="str">
        <f>IF('M6'!Q35&lt;&gt;0,'M6'!Q35,"")</f>
        <v/>
      </c>
      <c r="J35" s="136" t="str">
        <f>IF('M7'!Q35&lt;&gt;0,'M7'!Q35,"")</f>
        <v/>
      </c>
      <c r="K35" s="136" t="str">
        <f>IF('M8'!Q35&lt;&gt;0,'M8'!Q35,"")</f>
        <v/>
      </c>
      <c r="L35" s="136" t="str">
        <f>IF('M9'!Q35&lt;&gt;0,'M9'!Q35,"")</f>
        <v/>
      </c>
      <c r="M35" s="136" t="str">
        <f>IF('M10'!Q35&lt;&gt;0,'M10'!Q35,"")</f>
        <v/>
      </c>
      <c r="N35" s="136" t="str">
        <f>IF('M11'!Q35&lt;&gt;0,'M11'!Q35,"")</f>
        <v/>
      </c>
      <c r="O35" s="136" t="str">
        <f>IF('M12'!Q35&lt;&gt;0,'M12'!Q35,"")</f>
        <v/>
      </c>
      <c r="P35" s="136" t="str">
        <f>IF('M13'!Q35&lt;&gt;0,'M13'!Q35,"")</f>
        <v/>
      </c>
      <c r="Q35" s="149" t="str">
        <f t="shared" si="0"/>
        <v/>
      </c>
      <c r="R35" s="163"/>
      <c r="S35" s="159" t="str">
        <f t="shared" si="1"/>
        <v/>
      </c>
      <c r="T35" s="167"/>
      <c r="U35" s="150" t="str">
        <f t="shared" si="2"/>
        <v/>
      </c>
      <c r="V35" s="173" t="str">
        <f t="shared" si="3"/>
        <v>Kém</v>
      </c>
      <c r="W35" s="126"/>
      <c r="X35" s="126"/>
      <c r="Y35" s="126"/>
      <c r="Z35" s="126"/>
    </row>
    <row r="36" spans="1:26" ht="18.75" customHeight="1">
      <c r="A36" s="127">
        <v>32</v>
      </c>
      <c r="B36" s="145" t="str">
        <f>IF(DS!B36&lt;&gt;"",DS!B36,"")</f>
        <v/>
      </c>
      <c r="C36" s="130" t="str">
        <f>IF(DS!C36&lt;&gt;"",DS!C36,"")</f>
        <v/>
      </c>
      <c r="D36" s="128" t="str">
        <f>IF('M1'!Q36&lt;&gt;0,'M1'!Q36,"")</f>
        <v/>
      </c>
      <c r="E36" s="128" t="str">
        <f>IF('M2'!Q36&lt;&gt;0,'M2'!Q36,"")</f>
        <v/>
      </c>
      <c r="F36" s="128" t="str">
        <f>IF('M3'!Q36&lt;&gt;0,'M3'!Q36,"")</f>
        <v/>
      </c>
      <c r="G36" s="128" t="str">
        <f>IF('M4'!Q36&lt;&gt;0,'M4'!Q36,"")</f>
        <v/>
      </c>
      <c r="H36" s="128" t="str">
        <f>IF('M5'!Q36&lt;&gt;0,'M5'!Q36,"")</f>
        <v/>
      </c>
      <c r="I36" s="128" t="str">
        <f>IF('M6'!Q36&lt;&gt;0,'M6'!Q36,"")</f>
        <v/>
      </c>
      <c r="J36" s="128" t="str">
        <f>IF('M7'!Q36&lt;&gt;0,'M7'!Q36,"")</f>
        <v/>
      </c>
      <c r="K36" s="128" t="str">
        <f>IF('M8'!Q36&lt;&gt;0,'M8'!Q36,"")</f>
        <v/>
      </c>
      <c r="L36" s="128" t="str">
        <f>IF('M9'!Q36&lt;&gt;0,'M9'!Q36,"")</f>
        <v/>
      </c>
      <c r="M36" s="128" t="str">
        <f>IF('M10'!Q36&lt;&gt;0,'M10'!Q36,"")</f>
        <v/>
      </c>
      <c r="N36" s="128" t="str">
        <f>IF('M11'!Q36&lt;&gt;0,'M11'!Q36,"")</f>
        <v/>
      </c>
      <c r="O36" s="128" t="str">
        <f>IF('M12'!Q36&lt;&gt;0,'M12'!Q36,"")</f>
        <v/>
      </c>
      <c r="P36" s="128" t="str">
        <f>IF('M13'!Q36&lt;&gt;0,'M13'!Q36,"")</f>
        <v/>
      </c>
      <c r="Q36" s="154" t="str">
        <f t="shared" si="0"/>
        <v/>
      </c>
      <c r="R36" s="164"/>
      <c r="S36" s="160" t="str">
        <f t="shared" si="1"/>
        <v/>
      </c>
      <c r="T36" s="168"/>
      <c r="U36" s="151" t="str">
        <f t="shared" si="2"/>
        <v/>
      </c>
      <c r="V36" s="173" t="str">
        <f t="shared" si="3"/>
        <v>Kém</v>
      </c>
      <c r="W36" s="126"/>
      <c r="X36" s="126"/>
      <c r="Y36" s="126"/>
      <c r="Z36" s="126"/>
    </row>
    <row r="37" spans="1:26" ht="18.75" customHeight="1">
      <c r="A37" s="127">
        <v>33</v>
      </c>
      <c r="B37" s="145" t="str">
        <f>IF(DS!B37&lt;&gt;"",DS!B37,"")</f>
        <v/>
      </c>
      <c r="C37" s="130" t="str">
        <f>IF(DS!C37&lt;&gt;"",DS!C37,"")</f>
        <v/>
      </c>
      <c r="D37" s="128" t="str">
        <f>IF('M1'!Q37&lt;&gt;0,'M1'!Q37,"")</f>
        <v/>
      </c>
      <c r="E37" s="128" t="str">
        <f>IF('M2'!Q37&lt;&gt;0,'M2'!Q37,"")</f>
        <v/>
      </c>
      <c r="F37" s="128" t="str">
        <f>IF('M3'!Q37&lt;&gt;0,'M3'!Q37,"")</f>
        <v/>
      </c>
      <c r="G37" s="128" t="str">
        <f>IF('M4'!Q37&lt;&gt;0,'M4'!Q37,"")</f>
        <v/>
      </c>
      <c r="H37" s="128" t="str">
        <f>IF('M5'!Q37&lt;&gt;0,'M5'!Q37,"")</f>
        <v/>
      </c>
      <c r="I37" s="128" t="str">
        <f>IF('M6'!Q37&lt;&gt;0,'M6'!Q37,"")</f>
        <v/>
      </c>
      <c r="J37" s="128" t="str">
        <f>IF('M7'!Q37&lt;&gt;0,'M7'!Q37,"")</f>
        <v/>
      </c>
      <c r="K37" s="128" t="str">
        <f>IF('M8'!Q37&lt;&gt;0,'M8'!Q37,"")</f>
        <v/>
      </c>
      <c r="L37" s="128" t="str">
        <f>IF('M9'!Q37&lt;&gt;0,'M9'!Q37,"")</f>
        <v/>
      </c>
      <c r="M37" s="128" t="str">
        <f>IF('M10'!Q37&lt;&gt;0,'M10'!Q37,"")</f>
        <v/>
      </c>
      <c r="N37" s="128" t="str">
        <f>IF('M11'!Q37&lt;&gt;0,'M11'!Q37,"")</f>
        <v/>
      </c>
      <c r="O37" s="128" t="str">
        <f>IF('M12'!Q37&lt;&gt;0,'M12'!Q37,"")</f>
        <v/>
      </c>
      <c r="P37" s="128" t="str">
        <f>IF('M13'!Q37&lt;&gt;0,'M13'!Q37,"")</f>
        <v/>
      </c>
      <c r="Q37" s="154" t="str">
        <f t="shared" si="0"/>
        <v/>
      </c>
      <c r="R37" s="164"/>
      <c r="S37" s="160" t="str">
        <f t="shared" si="1"/>
        <v/>
      </c>
      <c r="T37" s="168"/>
      <c r="U37" s="151" t="str">
        <f t="shared" si="2"/>
        <v/>
      </c>
      <c r="V37" s="173" t="str">
        <f t="shared" si="3"/>
        <v>Kém</v>
      </c>
      <c r="W37" s="126"/>
      <c r="X37" s="126"/>
      <c r="Y37" s="126"/>
      <c r="Z37" s="126"/>
    </row>
    <row r="38" spans="1:26" ht="18.75" customHeight="1">
      <c r="A38" s="127">
        <v>34</v>
      </c>
      <c r="B38" s="145" t="str">
        <f>IF(DS!B38&lt;&gt;"",DS!B38,"")</f>
        <v/>
      </c>
      <c r="C38" s="130" t="str">
        <f>IF(DS!C38&lt;&gt;"",DS!C38,"")</f>
        <v/>
      </c>
      <c r="D38" s="128" t="str">
        <f>IF('M1'!Q38&lt;&gt;0,'M1'!Q38,"")</f>
        <v/>
      </c>
      <c r="E38" s="128" t="str">
        <f>IF('M2'!Q38&lt;&gt;0,'M2'!Q38,"")</f>
        <v/>
      </c>
      <c r="F38" s="128" t="str">
        <f>IF('M3'!Q38&lt;&gt;0,'M3'!Q38,"")</f>
        <v/>
      </c>
      <c r="G38" s="128" t="str">
        <f>IF('M4'!Q38&lt;&gt;0,'M4'!Q38,"")</f>
        <v/>
      </c>
      <c r="H38" s="128" t="str">
        <f>IF('M5'!Q38&lt;&gt;0,'M5'!Q38,"")</f>
        <v/>
      </c>
      <c r="I38" s="128" t="str">
        <f>IF('M6'!Q38&lt;&gt;0,'M6'!Q38,"")</f>
        <v/>
      </c>
      <c r="J38" s="128" t="str">
        <f>IF('M7'!Q38&lt;&gt;0,'M7'!Q38,"")</f>
        <v/>
      </c>
      <c r="K38" s="128" t="str">
        <f>IF('M8'!Q38&lt;&gt;0,'M8'!Q38,"")</f>
        <v/>
      </c>
      <c r="L38" s="128" t="str">
        <f>IF('M9'!Q38&lt;&gt;0,'M9'!Q38,"")</f>
        <v/>
      </c>
      <c r="M38" s="128" t="str">
        <f>IF('M10'!Q38&lt;&gt;0,'M10'!Q38,"")</f>
        <v/>
      </c>
      <c r="N38" s="128" t="str">
        <f>IF('M11'!Q38&lt;&gt;0,'M11'!Q38,"")</f>
        <v/>
      </c>
      <c r="O38" s="128" t="str">
        <f>IF('M12'!Q38&lt;&gt;0,'M12'!Q38,"")</f>
        <v/>
      </c>
      <c r="P38" s="128" t="str">
        <f>IF('M13'!Q38&lt;&gt;0,'M13'!Q38,"")</f>
        <v/>
      </c>
      <c r="Q38" s="154" t="str">
        <f t="shared" si="0"/>
        <v/>
      </c>
      <c r="R38" s="164"/>
      <c r="S38" s="160" t="str">
        <f t="shared" si="1"/>
        <v/>
      </c>
      <c r="T38" s="168"/>
      <c r="U38" s="151" t="str">
        <f t="shared" si="2"/>
        <v/>
      </c>
      <c r="V38" s="173" t="str">
        <f t="shared" si="3"/>
        <v>Kém</v>
      </c>
      <c r="W38" s="126"/>
      <c r="X38" s="126"/>
      <c r="Y38" s="126"/>
      <c r="Z38" s="126"/>
    </row>
    <row r="39" spans="1:26" ht="18.75" customHeight="1">
      <c r="A39" s="137">
        <v>35</v>
      </c>
      <c r="B39" s="146" t="str">
        <f>IF(DS!B39&lt;&gt;"",DS!B39,"")</f>
        <v/>
      </c>
      <c r="C39" s="138" t="str">
        <f>IF(DS!C39&lt;&gt;"",DS!C39,"")</f>
        <v/>
      </c>
      <c r="D39" s="155" t="str">
        <f>IF('M1'!Q39&lt;&gt;0,'M1'!Q39,"")</f>
        <v/>
      </c>
      <c r="E39" s="155" t="str">
        <f>IF('M2'!Q39&lt;&gt;0,'M2'!Q39,"")</f>
        <v/>
      </c>
      <c r="F39" s="155" t="str">
        <f>IF('M3'!Q39&lt;&gt;0,'M3'!Q39,"")</f>
        <v/>
      </c>
      <c r="G39" s="155" t="str">
        <f>IF('M4'!Q39&lt;&gt;0,'M4'!Q39,"")</f>
        <v/>
      </c>
      <c r="H39" s="155" t="str">
        <f>IF('M5'!Q39&lt;&gt;0,'M5'!Q39,"")</f>
        <v/>
      </c>
      <c r="I39" s="155" t="str">
        <f>IF('M6'!Q39&lt;&gt;0,'M6'!Q39,"")</f>
        <v/>
      </c>
      <c r="J39" s="155" t="str">
        <f>IF('M7'!Q39&lt;&gt;0,'M7'!Q39,"")</f>
        <v/>
      </c>
      <c r="K39" s="155" t="str">
        <f>IF('M8'!Q39&lt;&gt;0,'M8'!Q39,"")</f>
        <v/>
      </c>
      <c r="L39" s="155" t="str">
        <f>IF('M9'!Q39&lt;&gt;0,'M9'!Q39,"")</f>
        <v/>
      </c>
      <c r="M39" s="155" t="str">
        <f>IF('M10'!Q39&lt;&gt;0,'M10'!Q39,"")</f>
        <v/>
      </c>
      <c r="N39" s="155" t="str">
        <f>IF('M11'!Q39&lt;&gt;0,'M11'!Q39,"")</f>
        <v/>
      </c>
      <c r="O39" s="155" t="str">
        <f>IF('M12'!Q39&lt;&gt;0,'M12'!Q39,"")</f>
        <v/>
      </c>
      <c r="P39" s="155" t="str">
        <f>IF('M13'!Q39&lt;&gt;0,'M13'!Q39,"")</f>
        <v/>
      </c>
      <c r="Q39" s="156" t="str">
        <f t="shared" si="0"/>
        <v/>
      </c>
      <c r="R39" s="165"/>
      <c r="S39" s="161" t="str">
        <f t="shared" si="1"/>
        <v/>
      </c>
      <c r="T39" s="169"/>
      <c r="U39" s="152" t="str">
        <f t="shared" si="2"/>
        <v/>
      </c>
      <c r="V39" s="173" t="str">
        <f t="shared" si="3"/>
        <v>Kém</v>
      </c>
      <c r="W39" s="126"/>
      <c r="X39" s="126"/>
      <c r="Y39" s="126"/>
      <c r="Z39" s="126"/>
    </row>
    <row r="40" spans="1:26" ht="18.75" customHeight="1">
      <c r="A40" s="134">
        <v>36</v>
      </c>
      <c r="B40" s="147" t="str">
        <f>IF(DS!B40&lt;&gt;"",DS!B40,"")</f>
        <v/>
      </c>
      <c r="C40" s="135" t="str">
        <f>IF(DS!C40&lt;&gt;"",DS!C40,"")</f>
        <v/>
      </c>
      <c r="D40" s="136" t="str">
        <f>IF('M1'!Q40&lt;&gt;0,'M1'!Q40,"")</f>
        <v/>
      </c>
      <c r="E40" s="136" t="str">
        <f>IF('M2'!Q40&lt;&gt;0,'M2'!Q40,"")</f>
        <v/>
      </c>
      <c r="F40" s="136" t="str">
        <f>IF('M3'!Q40&lt;&gt;0,'M3'!Q40,"")</f>
        <v/>
      </c>
      <c r="G40" s="136" t="str">
        <f>IF('M4'!Q40&lt;&gt;0,'M4'!Q40,"")</f>
        <v/>
      </c>
      <c r="H40" s="136" t="str">
        <f>IF('M5'!Q40&lt;&gt;0,'M5'!Q40,"")</f>
        <v/>
      </c>
      <c r="I40" s="136" t="str">
        <f>IF('M6'!Q40&lt;&gt;0,'M6'!Q40,"")</f>
        <v/>
      </c>
      <c r="J40" s="136" t="str">
        <f>IF('M7'!Q40&lt;&gt;0,'M7'!Q40,"")</f>
        <v/>
      </c>
      <c r="K40" s="136" t="str">
        <f>IF('M8'!Q40&lt;&gt;0,'M8'!Q40,"")</f>
        <v/>
      </c>
      <c r="L40" s="136" t="str">
        <f>IF('M9'!Q40&lt;&gt;0,'M9'!Q40,"")</f>
        <v/>
      </c>
      <c r="M40" s="136" t="str">
        <f>IF('M10'!Q40&lt;&gt;0,'M10'!Q40,"")</f>
        <v/>
      </c>
      <c r="N40" s="136" t="str">
        <f>IF('M11'!Q40&lt;&gt;0,'M11'!Q40,"")</f>
        <v/>
      </c>
      <c r="O40" s="136" t="str">
        <f>IF('M12'!Q40&lt;&gt;0,'M12'!Q40,"")</f>
        <v/>
      </c>
      <c r="P40" s="136" t="str">
        <f>IF('M13'!Q40&lt;&gt;0,'M13'!Q40,"")</f>
        <v/>
      </c>
      <c r="Q40" s="149" t="str">
        <f t="shared" si="0"/>
        <v/>
      </c>
      <c r="R40" s="163"/>
      <c r="S40" s="159" t="str">
        <f t="shared" si="1"/>
        <v/>
      </c>
      <c r="T40" s="167"/>
      <c r="U40" s="150" t="str">
        <f t="shared" si="2"/>
        <v/>
      </c>
      <c r="V40" s="173" t="str">
        <f t="shared" si="3"/>
        <v>Kém</v>
      </c>
      <c r="W40" s="126"/>
      <c r="X40" s="126"/>
      <c r="Y40" s="126"/>
      <c r="Z40" s="126"/>
    </row>
    <row r="41" spans="1:26" ht="18.75" customHeight="1">
      <c r="A41" s="127">
        <v>37</v>
      </c>
      <c r="B41" s="145" t="str">
        <f>IF(DS!B41&lt;&gt;"",DS!B41,"")</f>
        <v/>
      </c>
      <c r="C41" s="130" t="str">
        <f>IF(DS!C41&lt;&gt;"",DS!C41,"")</f>
        <v/>
      </c>
      <c r="D41" s="128" t="str">
        <f>IF('M1'!Q41&lt;&gt;0,'M1'!Q41,"")</f>
        <v/>
      </c>
      <c r="E41" s="128" t="str">
        <f>IF('M2'!Q41&lt;&gt;0,'M2'!Q41,"")</f>
        <v/>
      </c>
      <c r="F41" s="128" t="str">
        <f>IF('M3'!Q41&lt;&gt;0,'M3'!Q41,"")</f>
        <v/>
      </c>
      <c r="G41" s="128" t="str">
        <f>IF('M4'!Q41&lt;&gt;0,'M4'!Q41,"")</f>
        <v/>
      </c>
      <c r="H41" s="128" t="str">
        <f>IF('M5'!Q41&lt;&gt;0,'M5'!Q41,"")</f>
        <v/>
      </c>
      <c r="I41" s="128" t="str">
        <f>IF('M6'!Q41&lt;&gt;0,'M6'!Q41,"")</f>
        <v/>
      </c>
      <c r="J41" s="128" t="str">
        <f>IF('M7'!Q41&lt;&gt;0,'M7'!Q41,"")</f>
        <v/>
      </c>
      <c r="K41" s="128" t="str">
        <f>IF('M8'!Q41&lt;&gt;0,'M8'!Q41,"")</f>
        <v/>
      </c>
      <c r="L41" s="128" t="str">
        <f>IF('M9'!Q41&lt;&gt;0,'M9'!Q41,"")</f>
        <v/>
      </c>
      <c r="M41" s="128" t="str">
        <f>IF('M10'!Q41&lt;&gt;0,'M10'!Q41,"")</f>
        <v/>
      </c>
      <c r="N41" s="128" t="str">
        <f>IF('M11'!Q41&lt;&gt;0,'M11'!Q41,"")</f>
        <v/>
      </c>
      <c r="O41" s="128" t="str">
        <f>IF('M12'!Q41&lt;&gt;0,'M12'!Q41,"")</f>
        <v/>
      </c>
      <c r="P41" s="128" t="str">
        <f>IF('M13'!Q41&lt;&gt;0,'M13'!Q41,"")</f>
        <v/>
      </c>
      <c r="Q41" s="154" t="str">
        <f t="shared" si="0"/>
        <v/>
      </c>
      <c r="R41" s="164"/>
      <c r="S41" s="160" t="str">
        <f t="shared" si="1"/>
        <v/>
      </c>
      <c r="T41" s="168"/>
      <c r="U41" s="151" t="str">
        <f t="shared" si="2"/>
        <v/>
      </c>
      <c r="V41" s="173" t="str">
        <f t="shared" si="3"/>
        <v>Kém</v>
      </c>
      <c r="W41" s="126"/>
      <c r="X41" s="126"/>
      <c r="Y41" s="126"/>
      <c r="Z41" s="126"/>
    </row>
    <row r="42" spans="1:26" ht="18.75" customHeight="1">
      <c r="A42" s="127">
        <v>38</v>
      </c>
      <c r="B42" s="145" t="str">
        <f>IF(DS!B42&lt;&gt;"",DS!B42,"")</f>
        <v/>
      </c>
      <c r="C42" s="130" t="str">
        <f>IF(DS!C42&lt;&gt;"",DS!C42,"")</f>
        <v/>
      </c>
      <c r="D42" s="128" t="str">
        <f>IF('M1'!Q42&lt;&gt;0,'M1'!Q42,"")</f>
        <v/>
      </c>
      <c r="E42" s="128" t="str">
        <f>IF('M2'!Q42&lt;&gt;0,'M2'!Q42,"")</f>
        <v/>
      </c>
      <c r="F42" s="128" t="str">
        <f>IF('M3'!Q42&lt;&gt;0,'M3'!Q42,"")</f>
        <v/>
      </c>
      <c r="G42" s="128" t="str">
        <f>IF('M4'!Q42&lt;&gt;0,'M4'!Q42,"")</f>
        <v/>
      </c>
      <c r="H42" s="128" t="str">
        <f>IF('M5'!Q42&lt;&gt;0,'M5'!Q42,"")</f>
        <v/>
      </c>
      <c r="I42" s="128" t="str">
        <f>IF('M6'!Q42&lt;&gt;0,'M6'!Q42,"")</f>
        <v/>
      </c>
      <c r="J42" s="128" t="str">
        <f>IF('M7'!Q42&lt;&gt;0,'M7'!Q42,"")</f>
        <v/>
      </c>
      <c r="K42" s="128" t="str">
        <f>IF('M8'!Q42&lt;&gt;0,'M8'!Q42,"")</f>
        <v/>
      </c>
      <c r="L42" s="128" t="str">
        <f>IF('M9'!Q42&lt;&gt;0,'M9'!Q42,"")</f>
        <v/>
      </c>
      <c r="M42" s="128" t="str">
        <f>IF('M10'!Q42&lt;&gt;0,'M10'!Q42,"")</f>
        <v/>
      </c>
      <c r="N42" s="128" t="str">
        <f>IF('M11'!Q42&lt;&gt;0,'M11'!Q42,"")</f>
        <v/>
      </c>
      <c r="O42" s="128" t="str">
        <f>IF('M12'!Q42&lt;&gt;0,'M12'!Q42,"")</f>
        <v/>
      </c>
      <c r="P42" s="128" t="str">
        <f>IF('M13'!Q42&lt;&gt;0,'M13'!Q42,"")</f>
        <v/>
      </c>
      <c r="Q42" s="154" t="str">
        <f t="shared" si="0"/>
        <v/>
      </c>
      <c r="R42" s="164"/>
      <c r="S42" s="160" t="str">
        <f t="shared" si="1"/>
        <v/>
      </c>
      <c r="T42" s="168"/>
      <c r="U42" s="151" t="str">
        <f t="shared" si="2"/>
        <v/>
      </c>
      <c r="V42" s="173" t="str">
        <f t="shared" si="3"/>
        <v>Kém</v>
      </c>
      <c r="W42" s="126"/>
      <c r="X42" s="126"/>
      <c r="Y42" s="126"/>
      <c r="Z42" s="126"/>
    </row>
    <row r="43" spans="1:26" ht="18.75" customHeight="1">
      <c r="A43" s="127">
        <v>39</v>
      </c>
      <c r="B43" s="145" t="str">
        <f>IF(DS!B43&lt;&gt;"",DS!B43,"")</f>
        <v/>
      </c>
      <c r="C43" s="130" t="str">
        <f>IF(DS!C43&lt;&gt;"",DS!C43,"")</f>
        <v/>
      </c>
      <c r="D43" s="128" t="str">
        <f>IF('M1'!Q43&lt;&gt;0,'M1'!Q43,"")</f>
        <v/>
      </c>
      <c r="E43" s="128" t="str">
        <f>IF('M2'!Q43&lt;&gt;0,'M2'!Q43,"")</f>
        <v/>
      </c>
      <c r="F43" s="128" t="str">
        <f>IF('M3'!Q43&lt;&gt;0,'M3'!Q43,"")</f>
        <v/>
      </c>
      <c r="G43" s="128" t="str">
        <f>IF('M4'!Q43&lt;&gt;0,'M4'!Q43,"")</f>
        <v/>
      </c>
      <c r="H43" s="128" t="str">
        <f>IF('M5'!Q43&lt;&gt;0,'M5'!Q43,"")</f>
        <v/>
      </c>
      <c r="I43" s="128" t="str">
        <f>IF('M6'!Q43&lt;&gt;0,'M6'!Q43,"")</f>
        <v/>
      </c>
      <c r="J43" s="128" t="str">
        <f>IF('M7'!Q43&lt;&gt;0,'M7'!Q43,"")</f>
        <v/>
      </c>
      <c r="K43" s="128" t="str">
        <f>IF('M8'!Q43&lt;&gt;0,'M8'!Q43,"")</f>
        <v/>
      </c>
      <c r="L43" s="128" t="str">
        <f>IF('M9'!Q43&lt;&gt;0,'M9'!Q43,"")</f>
        <v/>
      </c>
      <c r="M43" s="128" t="str">
        <f>IF('M10'!Q43&lt;&gt;0,'M10'!Q43,"")</f>
        <v/>
      </c>
      <c r="N43" s="128" t="str">
        <f>IF('M11'!Q43&lt;&gt;0,'M11'!Q43,"")</f>
        <v/>
      </c>
      <c r="O43" s="128" t="str">
        <f>IF('M12'!Q43&lt;&gt;0,'M12'!Q43,"")</f>
        <v/>
      </c>
      <c r="P43" s="128" t="str">
        <f>IF('M13'!Q43&lt;&gt;0,'M13'!Q43,"")</f>
        <v/>
      </c>
      <c r="Q43" s="154" t="str">
        <f t="shared" si="0"/>
        <v/>
      </c>
      <c r="R43" s="164"/>
      <c r="S43" s="160" t="str">
        <f t="shared" si="1"/>
        <v/>
      </c>
      <c r="T43" s="168"/>
      <c r="U43" s="151" t="str">
        <f t="shared" si="2"/>
        <v/>
      </c>
      <c r="V43" s="173" t="str">
        <f t="shared" si="3"/>
        <v>Kém</v>
      </c>
      <c r="W43" s="126"/>
      <c r="X43" s="126"/>
      <c r="Y43" s="126"/>
      <c r="Z43" s="126"/>
    </row>
    <row r="44" spans="1:26" ht="18.75" customHeight="1" thickBot="1">
      <c r="A44" s="129">
        <v>40</v>
      </c>
      <c r="B44" s="148" t="str">
        <f>IF(DS!B44&lt;&gt;"",DS!B44,"")</f>
        <v/>
      </c>
      <c r="C44" s="131" t="str">
        <f>IF(DS!C44&lt;&gt;"",DS!C44,"")</f>
        <v/>
      </c>
      <c r="D44" s="157" t="str">
        <f>IF('M1'!Q44&lt;&gt;0,'M1'!Q44,"")</f>
        <v/>
      </c>
      <c r="E44" s="157" t="str">
        <f>IF('M2'!Q44&lt;&gt;0,'M2'!Q44,"")</f>
        <v/>
      </c>
      <c r="F44" s="157" t="str">
        <f>IF('M3'!Q44&lt;&gt;0,'M3'!Q44,"")</f>
        <v/>
      </c>
      <c r="G44" s="157" t="str">
        <f>IF('M4'!Q44&lt;&gt;0,'M4'!Q44,"")</f>
        <v/>
      </c>
      <c r="H44" s="157" t="str">
        <f>IF('M5'!Q44&lt;&gt;0,'M5'!Q44,"")</f>
        <v/>
      </c>
      <c r="I44" s="157" t="str">
        <f>IF('M6'!Q44&lt;&gt;0,'M6'!Q44,"")</f>
        <v/>
      </c>
      <c r="J44" s="157" t="str">
        <f>IF('M7'!Q44&lt;&gt;0,'M7'!Q44,"")</f>
        <v/>
      </c>
      <c r="K44" s="157" t="str">
        <f>IF('M8'!Q44&lt;&gt;0,'M8'!Q44,"")</f>
        <v/>
      </c>
      <c r="L44" s="157" t="str">
        <f>IF('M9'!Q44&lt;&gt;0,'M9'!Q44,"")</f>
        <v/>
      </c>
      <c r="M44" s="157" t="str">
        <f>IF('M10'!Q44&lt;&gt;0,'M10'!Q44,"")</f>
        <v/>
      </c>
      <c r="N44" s="157" t="str">
        <f>IF('M11'!Q44&lt;&gt;0,'M11'!Q44,"")</f>
        <v/>
      </c>
      <c r="O44" s="157" t="str">
        <f>IF('M12'!Q44&lt;&gt;0,'M12'!Q44,"")</f>
        <v/>
      </c>
      <c r="P44" s="157" t="str">
        <f>IF('M13'!Q44&lt;&gt;0,'M13'!Q44,"")</f>
        <v/>
      </c>
      <c r="Q44" s="158" t="str">
        <f t="shared" si="0"/>
        <v/>
      </c>
      <c r="R44" s="166"/>
      <c r="S44" s="162" t="str">
        <f t="shared" si="1"/>
        <v/>
      </c>
      <c r="T44" s="170"/>
      <c r="U44" s="153" t="str">
        <f t="shared" si="2"/>
        <v/>
      </c>
      <c r="V44" s="173" t="str">
        <f t="shared" si="3"/>
        <v>Kém</v>
      </c>
      <c r="W44" s="126"/>
      <c r="X44" s="126"/>
      <c r="Y44" s="126"/>
      <c r="Z44" s="126"/>
    </row>
    <row r="45" spans="1:26" ht="29.25" customHeight="1">
      <c r="A45" s="317" t="str">
        <f>IF(COUNTBLANK(D45:P45)&lt;13,"CHÚ Ý: THIẾU ĐIỂM MÔN: ","")</f>
        <v xml:space="preserve">CHÚ Ý: THIẾU ĐIỂM MÔN: </v>
      </c>
      <c r="B45" s="317"/>
      <c r="C45" s="317"/>
      <c r="D45" s="66" t="str">
        <f>IF(COUNT(D5:D44)=0,"",IF(COUNTBLANK(D5:D44)&gt;COUNTBLANK($Q$5:$Q$44),D4,""))</f>
        <v/>
      </c>
      <c r="E45" s="66" t="str">
        <f>IF(COUNT(E5:E44)=0,"",IF(COUNTBLANK(E5:E44)&gt;COUNTBLANK($Q$5:$Q$44),E4,""))</f>
        <v/>
      </c>
      <c r="F45" s="66" t="str">
        <f t="shared" ref="F45:P45" si="4">IF(COUNT(F5:F44)=0,"",IF(COUNTBLANK(F5:F44)&gt;COUNTBLANK($Q$5:$Q$44),F4,""))</f>
        <v/>
      </c>
      <c r="G45" s="66" t="str">
        <f t="shared" si="4"/>
        <v/>
      </c>
      <c r="H45" s="66" t="str">
        <f t="shared" si="4"/>
        <v>Tin</v>
      </c>
      <c r="I45" s="66" t="str">
        <f t="shared" si="4"/>
        <v/>
      </c>
      <c r="J45" s="66" t="str">
        <f t="shared" si="4"/>
        <v/>
      </c>
      <c r="K45" s="66" t="str">
        <f t="shared" si="4"/>
        <v/>
      </c>
      <c r="L45" s="66" t="str">
        <f t="shared" si="4"/>
        <v/>
      </c>
      <c r="M45" s="66" t="str">
        <f t="shared" si="4"/>
        <v/>
      </c>
      <c r="N45" s="66" t="str">
        <f t="shared" si="4"/>
        <v/>
      </c>
      <c r="O45" s="66" t="str">
        <f>IF(COUNTBLANK(O5:O44)=40,"",IF(COUNTBLANK(O5:O44)&gt;COUNTBLANK($Q$5:$Q$44),O4,""))</f>
        <v>Td</v>
      </c>
      <c r="P45" s="66" t="str">
        <f t="shared" si="4"/>
        <v/>
      </c>
    </row>
    <row r="50" spans="1:22" ht="18.75">
      <c r="C50" s="312" t="s">
        <v>57</v>
      </c>
      <c r="D50" s="312"/>
      <c r="E50" s="312"/>
      <c r="F50" s="312"/>
      <c r="G50" s="312"/>
      <c r="H50" s="312"/>
      <c r="I50" s="312"/>
      <c r="J50" s="312"/>
      <c r="K50" s="312"/>
      <c r="L50" s="312"/>
      <c r="M50" s="312"/>
      <c r="N50" s="312"/>
      <c r="O50" s="312"/>
    </row>
    <row r="51" spans="1:22" ht="18.75">
      <c r="D51" s="174"/>
    </row>
    <row r="52" spans="1:22">
      <c r="C52" s="121"/>
      <c r="D52" s="121"/>
      <c r="E52" s="121"/>
      <c r="F52" s="310" t="s">
        <v>64</v>
      </c>
      <c r="G52" s="310"/>
      <c r="H52" s="310" t="s">
        <v>56</v>
      </c>
      <c r="I52" s="310"/>
      <c r="J52" s="310" t="s">
        <v>65</v>
      </c>
      <c r="K52" s="310"/>
      <c r="L52" s="310" t="s">
        <v>32</v>
      </c>
      <c r="M52" s="310"/>
      <c r="N52" s="310" t="s">
        <v>66</v>
      </c>
      <c r="O52" s="310"/>
      <c r="Q52" s="309" t="s">
        <v>67</v>
      </c>
      <c r="R52" s="309"/>
    </row>
    <row r="53" spans="1:22" s="177" customFormat="1" ht="15.75">
      <c r="A53" s="175"/>
      <c r="B53" s="175"/>
      <c r="C53" s="178" t="s">
        <v>62</v>
      </c>
      <c r="D53" s="308" t="s">
        <v>63</v>
      </c>
      <c r="E53" s="311"/>
      <c r="F53" s="308">
        <f>IF(COUNT($Q$5:$Q$44)=0,"",COUNTIF($S$5:$S$44,"G"))</f>
        <v>0</v>
      </c>
      <c r="G53" s="308"/>
      <c r="H53" s="308">
        <f>IF(COUNT($Q$5:$Q$44)=0,"",COUNTIF($S$5:$S$44,"K"))</f>
        <v>10</v>
      </c>
      <c r="I53" s="308"/>
      <c r="J53" s="308">
        <f>IF(COUNT($Q$5:$Q$44)=0,"",COUNTIF($S$5:$S$44,"TB"))</f>
        <v>2</v>
      </c>
      <c r="K53" s="308"/>
      <c r="L53" s="308">
        <f>IF(COUNT($Q$5:$Q$44)=0,"",COUNTIF($S$5:$S$44,"Y"))</f>
        <v>1</v>
      </c>
      <c r="M53" s="308"/>
      <c r="N53" s="308">
        <f>IF(COUNT($Q$5:$Q$44)=0,"",COUNTIF($S$5:$S$44,"Kém"))</f>
        <v>1</v>
      </c>
      <c r="O53" s="308"/>
      <c r="P53" s="175"/>
      <c r="Q53" s="307">
        <f>IF(SUM(F53:O53)=0,"",SUM(F53:O53))</f>
        <v>14</v>
      </c>
      <c r="R53" s="307"/>
      <c r="S53" s="175"/>
      <c r="T53" s="175"/>
      <c r="U53" s="175"/>
      <c r="V53" s="176"/>
    </row>
    <row r="54" spans="1:22" s="177" customFormat="1" ht="15.75">
      <c r="A54" s="175"/>
      <c r="B54" s="175"/>
      <c r="C54" s="178" t="s">
        <v>59</v>
      </c>
      <c r="D54" s="308" t="s">
        <v>58</v>
      </c>
      <c r="E54" s="311"/>
      <c r="F54" s="308">
        <f>IF(F53="","",ROUND(100*F53/COUNT($Q$5:$Q$44),1))</f>
        <v>0</v>
      </c>
      <c r="G54" s="308"/>
      <c r="H54" s="308">
        <f>IF(H53="","",ROUND(100*H53/COUNT($Q$5:$Q$44),1))</f>
        <v>71.400000000000006</v>
      </c>
      <c r="I54" s="308"/>
      <c r="J54" s="308">
        <f>IF(J53="","",ROUND(100*J53/COUNT($Q$5:$Q$44),1))</f>
        <v>14.3</v>
      </c>
      <c r="K54" s="308"/>
      <c r="L54" s="308">
        <f>IF(L53="","",ROUND(100*L53/COUNT($Q$5:$Q$44),1))</f>
        <v>7.1</v>
      </c>
      <c r="M54" s="308"/>
      <c r="N54" s="308">
        <f>IF(N53="","",ROUND(100*N53/COUNT($Q$5:$Q$44),1))</f>
        <v>7.1</v>
      </c>
      <c r="O54" s="308"/>
      <c r="P54" s="175"/>
      <c r="Q54" s="307">
        <f>IF(SUM(F54:O54)=0,"",SUM(F54:O54))</f>
        <v>99.899999999999991</v>
      </c>
      <c r="R54" s="307"/>
      <c r="S54" s="175"/>
      <c r="T54" s="175"/>
      <c r="U54" s="175"/>
      <c r="V54" s="176"/>
    </row>
    <row r="55" spans="1:22" s="177" customFormat="1" ht="15.75">
      <c r="A55" s="175"/>
      <c r="B55" s="175"/>
      <c r="C55" s="178" t="s">
        <v>60</v>
      </c>
      <c r="D55" s="308" t="s">
        <v>63</v>
      </c>
      <c r="E55" s="311"/>
      <c r="F55" s="308">
        <f>IF(COUNTA($R$5:$R$44)=0,"",COUNTIF($R$5:$R$44,"T"))</f>
        <v>9</v>
      </c>
      <c r="G55" s="308"/>
      <c r="H55" s="308">
        <f>IF(COUNTA($R$5:$R$44)=0,"",COUNTIF($R$5:$R$44,"K"))</f>
        <v>2</v>
      </c>
      <c r="I55" s="308"/>
      <c r="J55" s="308">
        <f>IF(COUNTA($R$5:$R$44)=0,"",COUNTIF($R$5:$R$44,"TB"))</f>
        <v>0</v>
      </c>
      <c r="K55" s="308"/>
      <c r="L55" s="308">
        <f>IF(COUNTA($R$5:$R$44)=0,"",COUNTIF($R$5:$R$44,"Y"))</f>
        <v>0</v>
      </c>
      <c r="M55" s="308"/>
      <c r="N55" s="308"/>
      <c r="O55" s="308"/>
      <c r="P55" s="175"/>
      <c r="Q55" s="307">
        <f>IF(SUM(F55:O55)=0,"",SUM(F55:O55))</f>
        <v>11</v>
      </c>
      <c r="R55" s="307"/>
      <c r="S55" s="175"/>
      <c r="T55" s="175"/>
      <c r="U55" s="175"/>
      <c r="V55" s="176"/>
    </row>
    <row r="56" spans="1:22" s="177" customFormat="1" ht="15.75">
      <c r="A56" s="175"/>
      <c r="B56" s="175"/>
      <c r="C56" s="178" t="s">
        <v>61</v>
      </c>
      <c r="D56" s="308" t="s">
        <v>58</v>
      </c>
      <c r="E56" s="311"/>
      <c r="F56" s="308">
        <f>IF(F55="","",ROUND(100*F55/COUNTA($R$5:$R$44),1))</f>
        <v>81.8</v>
      </c>
      <c r="G56" s="308"/>
      <c r="H56" s="308">
        <f>IF(H55="","",ROUND(100*H55/COUNTA($R$5:$R$44),1))</f>
        <v>18.2</v>
      </c>
      <c r="I56" s="308"/>
      <c r="J56" s="308">
        <f>IF(J55="","",ROUND(100*J55/COUNTA($R$5:$R$44),1))</f>
        <v>0</v>
      </c>
      <c r="K56" s="308"/>
      <c r="L56" s="308">
        <f>IF(L55="","",ROUND(100*L55/COUNTA($R$5:$R$44),1))</f>
        <v>0</v>
      </c>
      <c r="M56" s="308"/>
      <c r="N56" s="308"/>
      <c r="O56" s="308"/>
      <c r="P56" s="175"/>
      <c r="Q56" s="307">
        <f>IF(SUM(F56:O56)=0,"",SUM(F56:O56))</f>
        <v>100</v>
      </c>
      <c r="R56" s="307"/>
      <c r="S56" s="175"/>
      <c r="T56" s="175"/>
      <c r="U56" s="175"/>
      <c r="V56" s="176"/>
    </row>
    <row r="57" spans="1:22" s="177" customFormat="1" ht="15.75">
      <c r="A57" s="175"/>
      <c r="B57" s="175"/>
      <c r="C57" s="175"/>
      <c r="D57" s="175"/>
      <c r="E57" s="175"/>
      <c r="F57" s="175"/>
      <c r="G57" s="175"/>
      <c r="H57" s="175"/>
      <c r="I57" s="175"/>
      <c r="J57" s="175"/>
      <c r="K57" s="175"/>
      <c r="L57" s="175"/>
      <c r="M57" s="175"/>
      <c r="N57" s="175"/>
      <c r="O57" s="175"/>
      <c r="P57" s="175"/>
      <c r="Q57" s="175"/>
      <c r="R57" s="175"/>
      <c r="S57" s="175"/>
      <c r="T57" s="175"/>
      <c r="U57" s="175"/>
      <c r="V57" s="176"/>
    </row>
    <row r="58" spans="1:22" s="177" customFormat="1" ht="15.75">
      <c r="A58" s="175"/>
      <c r="B58" s="175"/>
      <c r="C58" s="175"/>
      <c r="D58" s="175"/>
      <c r="E58" s="175"/>
      <c r="F58" s="175"/>
      <c r="G58" s="175"/>
      <c r="H58" s="175"/>
      <c r="I58" s="175"/>
      <c r="J58" s="175"/>
      <c r="K58" s="175"/>
      <c r="L58" s="175"/>
      <c r="M58" s="175"/>
      <c r="N58" s="175"/>
      <c r="O58" s="175"/>
      <c r="P58" s="175"/>
      <c r="Q58" s="175"/>
      <c r="R58" s="175"/>
      <c r="S58" s="175"/>
      <c r="T58" s="175"/>
      <c r="U58" s="175"/>
      <c r="V58" s="176"/>
    </row>
    <row r="59" spans="1:22" s="177" customFormat="1" ht="19.5" customHeight="1">
      <c r="A59" s="175"/>
      <c r="C59" s="175" t="s">
        <v>68</v>
      </c>
      <c r="D59" s="175"/>
      <c r="F59" s="175"/>
      <c r="G59" s="175"/>
      <c r="H59" s="175"/>
      <c r="I59" s="175"/>
      <c r="J59" s="175"/>
      <c r="K59" s="175">
        <f>IF(COUNTA($U$5:$U$44)=0,"",COUNTIF($U$5:$U$44,"HSG"))</f>
        <v>0</v>
      </c>
      <c r="L59" s="175"/>
      <c r="M59" s="175"/>
      <c r="N59" s="175"/>
      <c r="O59" s="175"/>
      <c r="P59" s="175"/>
      <c r="Q59" s="175"/>
      <c r="R59" s="175"/>
      <c r="S59" s="175"/>
      <c r="T59" s="175"/>
      <c r="U59" s="175"/>
      <c r="V59" s="176"/>
    </row>
    <row r="60" spans="1:22" ht="19.5" customHeight="1">
      <c r="C60" s="120" t="s">
        <v>69</v>
      </c>
      <c r="K60" s="175">
        <f>IF(COUNTA($U$5:$U$44)=0,"",COUNTIF($U$5:$U$44,"HSTT"))</f>
        <v>10</v>
      </c>
    </row>
    <row r="61" spans="1:22" ht="19.5" customHeight="1">
      <c r="K61" s="175"/>
    </row>
    <row r="62" spans="1:22" ht="19.5" customHeight="1">
      <c r="K62" s="175"/>
    </row>
    <row r="63" spans="1:22" ht="19.5" customHeight="1">
      <c r="K63" s="175"/>
    </row>
    <row r="64" spans="1:22" ht="19.5" customHeight="1">
      <c r="K64" s="175"/>
    </row>
    <row r="65" spans="11:19" ht="19.5" customHeight="1">
      <c r="K65" s="175"/>
    </row>
    <row r="66" spans="11:19" ht="19.5" customHeight="1">
      <c r="K66" s="175"/>
    </row>
    <row r="68" spans="11:19" ht="18" customHeight="1">
      <c r="K68" s="309" t="s">
        <v>71</v>
      </c>
      <c r="L68" s="309"/>
      <c r="M68" s="309"/>
      <c r="N68" s="309"/>
      <c r="O68" s="309"/>
      <c r="P68" s="309"/>
      <c r="Q68" s="309"/>
      <c r="R68" s="309"/>
      <c r="S68" s="309"/>
    </row>
    <row r="69" spans="11:19" ht="21" customHeight="1">
      <c r="K69" s="309" t="s">
        <v>70</v>
      </c>
      <c r="L69" s="309"/>
      <c r="M69" s="309"/>
      <c r="N69" s="309"/>
      <c r="O69" s="309"/>
      <c r="P69" s="309"/>
      <c r="Q69" s="309"/>
      <c r="R69" s="309"/>
      <c r="S69" s="309"/>
    </row>
    <row r="76" spans="11:19">
      <c r="K76" s="306">
        <f>DS!C3</f>
        <v>0</v>
      </c>
      <c r="L76" s="306"/>
      <c r="M76" s="306"/>
      <c r="N76" s="306"/>
      <c r="O76" s="306"/>
      <c r="P76" s="306"/>
      <c r="Q76" s="306"/>
      <c r="R76" s="306"/>
      <c r="S76" s="306"/>
    </row>
  </sheetData>
  <customSheetViews>
    <customSheetView guid="{E68D9D97-1862-4956-AC88-DC3F0C392D77}" showRuler="0">
      <pane xSplit="5" topLeftCell="AL1" activePane="topRight" state="frozen"/>
      <selection pane="topRight" activeCell="E6" sqref="E6"/>
      <pageMargins left="0.75" right="0.75" top="1" bottom="1" header="0.5" footer="0.5"/>
      <pageSetup paperSize="9" orientation="portrait" verticalDpi="0" r:id="rId1"/>
      <headerFooter alignWithMargins="0"/>
    </customSheetView>
  </customSheetViews>
  <mergeCells count="42">
    <mergeCell ref="Q52:R52"/>
    <mergeCell ref="D54:E54"/>
    <mergeCell ref="F54:G54"/>
    <mergeCell ref="C50:O50"/>
    <mergeCell ref="A1:C1"/>
    <mergeCell ref="A3:U3"/>
    <mergeCell ref="A45:C45"/>
    <mergeCell ref="H52:I52"/>
    <mergeCell ref="J52:K52"/>
    <mergeCell ref="B4:C4"/>
    <mergeCell ref="N52:O52"/>
    <mergeCell ref="H53:I53"/>
    <mergeCell ref="J53:K53"/>
    <mergeCell ref="L53:M53"/>
    <mergeCell ref="N53:O53"/>
    <mergeCell ref="L52:M52"/>
    <mergeCell ref="F52:G52"/>
    <mergeCell ref="D56:E56"/>
    <mergeCell ref="D53:E53"/>
    <mergeCell ref="D55:E55"/>
    <mergeCell ref="F53:G53"/>
    <mergeCell ref="F56:G56"/>
    <mergeCell ref="F55:G55"/>
    <mergeCell ref="H55:I55"/>
    <mergeCell ref="H56:I56"/>
    <mergeCell ref="N56:O56"/>
    <mergeCell ref="Q53:R53"/>
    <mergeCell ref="L56:M56"/>
    <mergeCell ref="N55:O55"/>
    <mergeCell ref="Q54:R54"/>
    <mergeCell ref="H54:I54"/>
    <mergeCell ref="J54:K54"/>
    <mergeCell ref="L54:M54"/>
    <mergeCell ref="N54:O54"/>
    <mergeCell ref="K76:S76"/>
    <mergeCell ref="Q55:R55"/>
    <mergeCell ref="Q56:R56"/>
    <mergeCell ref="J56:K56"/>
    <mergeCell ref="J55:K55"/>
    <mergeCell ref="K69:S69"/>
    <mergeCell ref="K68:S68"/>
    <mergeCell ref="L55:M55"/>
  </mergeCells>
  <phoneticPr fontId="10" type="noConversion"/>
  <conditionalFormatting sqref="Q5:Q44">
    <cfRule type="cellIs" dxfId="23" priority="1" stopIfTrue="1" operator="between">
      <formula>0.1</formula>
      <formula>5</formula>
    </cfRule>
  </conditionalFormatting>
  <conditionalFormatting sqref="S8:S44">
    <cfRule type="cellIs" dxfId="22" priority="2" stopIfTrue="1" operator="equal">
      <formula>"Y"</formula>
    </cfRule>
    <cfRule type="cellIs" dxfId="21" priority="3" stopIfTrue="1" operator="equal">
      <formula>"Kém"</formula>
    </cfRule>
  </conditionalFormatting>
  <conditionalFormatting sqref="A45:C45">
    <cfRule type="cellIs" dxfId="20" priority="4" stopIfTrue="1" operator="equal">
      <formula>"CHÚ Ý: THIẾU ĐIỂM MÔN: "</formula>
    </cfRule>
  </conditionalFormatting>
  <conditionalFormatting sqref="D5:P44">
    <cfRule type="cellIs" dxfId="19" priority="5" stopIfTrue="1" operator="between">
      <formula>2</formula>
      <formula>3.4</formula>
    </cfRule>
    <cfRule type="cellIs" dxfId="18" priority="6" stopIfTrue="1" operator="between">
      <formula>0.1</formula>
      <formula>1.9</formula>
    </cfRule>
  </conditionalFormatting>
  <conditionalFormatting sqref="U5:U44">
    <cfRule type="cellIs" dxfId="17" priority="7" stopIfTrue="1" operator="equal">
      <formula>"Thi lại"</formula>
    </cfRule>
    <cfRule type="cellIs" dxfId="16" priority="8" stopIfTrue="1" operator="equal">
      <formula>"Ở lại"</formula>
    </cfRule>
  </conditionalFormatting>
  <hyperlinks>
    <hyperlink ref="A4" location="BÌA!A1" display="TT"/>
  </hyperlinks>
  <printOptions horizontalCentered="1"/>
  <pageMargins left="0" right="0" top="0" bottom="0" header="0" footer="0"/>
  <pageSetup paperSize="9" orientation="portrait" r:id="rId2"/>
  <headerFooter alignWithMargins="0"/>
  <ignoredErrors>
    <ignoredError sqref="O45" formula="1"/>
  </ignoredError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tabSelected="1" topLeftCell="A7" zoomScale="120" workbookViewId="0">
      <selection activeCell="S6" sqref="S6"/>
    </sheetView>
  </sheetViews>
  <sheetFormatPr defaultRowHeight="15"/>
  <cols>
    <col min="1" max="1" width="3.42578125" style="120" customWidth="1"/>
    <col min="2" max="2" width="14.5703125" style="120" customWidth="1"/>
    <col min="3" max="3" width="7.5703125" style="120" customWidth="1"/>
    <col min="4" max="16" width="4" style="120" customWidth="1"/>
    <col min="17" max="17" width="4.7109375" style="120" customWidth="1"/>
    <col min="18" max="19" width="4.28515625" style="120" customWidth="1"/>
    <col min="20" max="20" width="5.28515625" style="120" customWidth="1"/>
    <col min="21" max="21" width="6.140625" style="120" customWidth="1"/>
    <col min="22" max="22" width="6.28515625" style="171" customWidth="1"/>
    <col min="23" max="24" width="6.28515625" style="121" customWidth="1"/>
    <col min="25" max="16384" width="9.140625" style="121"/>
  </cols>
  <sheetData>
    <row r="1" spans="1:26" ht="18.75">
      <c r="A1" s="313" t="str">
        <f>BÌA!E3</f>
        <v>NĂM HỌC 2020 - 2021</v>
      </c>
      <c r="B1" s="313"/>
      <c r="C1" s="313"/>
      <c r="K1" s="122" t="str">
        <f>BÌA!F1</f>
        <v>TRƯỜNG THPT ĐÔNG DƯƠNG</v>
      </c>
      <c r="T1" s="132"/>
      <c r="U1" s="133" t="str">
        <f>BÌA!D4</f>
        <v>LỚP AS</v>
      </c>
    </row>
    <row r="2" spans="1:26" ht="6" customHeight="1" thickBot="1">
      <c r="A2" s="123"/>
    </row>
    <row r="3" spans="1:26" ht="36.75" customHeight="1" thickBot="1">
      <c r="A3" s="314" t="s">
        <v>82</v>
      </c>
      <c r="B3" s="315"/>
      <c r="C3" s="315"/>
      <c r="D3" s="315"/>
      <c r="E3" s="315"/>
      <c r="F3" s="315"/>
      <c r="G3" s="315"/>
      <c r="H3" s="315"/>
      <c r="I3" s="315"/>
      <c r="J3" s="315"/>
      <c r="K3" s="315"/>
      <c r="L3" s="315"/>
      <c r="M3" s="315"/>
      <c r="N3" s="315"/>
      <c r="O3" s="315"/>
      <c r="P3" s="315"/>
      <c r="Q3" s="315"/>
      <c r="R3" s="315"/>
      <c r="S3" s="315"/>
      <c r="T3" s="315"/>
      <c r="U3" s="316"/>
    </row>
    <row r="4" spans="1:26" s="124" customFormat="1" ht="23.25" customHeight="1">
      <c r="A4" s="229" t="s">
        <v>27</v>
      </c>
      <c r="B4" s="318" t="s">
        <v>22</v>
      </c>
      <c r="C4" s="318"/>
      <c r="D4" s="139" t="s">
        <v>41</v>
      </c>
      <c r="E4" s="139" t="s">
        <v>42</v>
      </c>
      <c r="F4" s="139" t="s">
        <v>43</v>
      </c>
      <c r="G4" s="139" t="s">
        <v>44</v>
      </c>
      <c r="H4" s="139" t="s">
        <v>45</v>
      </c>
      <c r="I4" s="139" t="s">
        <v>46</v>
      </c>
      <c r="J4" s="139" t="s">
        <v>47</v>
      </c>
      <c r="K4" s="139" t="s">
        <v>38</v>
      </c>
      <c r="L4" s="139" t="s">
        <v>48</v>
      </c>
      <c r="M4" s="139" t="s">
        <v>49</v>
      </c>
      <c r="N4" s="139" t="s">
        <v>50</v>
      </c>
      <c r="O4" s="139" t="s">
        <v>51</v>
      </c>
      <c r="P4" s="139" t="s">
        <v>52</v>
      </c>
      <c r="Q4" s="139" t="s">
        <v>53</v>
      </c>
      <c r="R4" s="139" t="s">
        <v>6</v>
      </c>
      <c r="S4" s="139" t="s">
        <v>54</v>
      </c>
      <c r="T4" s="139" t="s">
        <v>55</v>
      </c>
      <c r="U4" s="140" t="s">
        <v>76</v>
      </c>
      <c r="V4" s="172"/>
      <c r="W4" s="125"/>
      <c r="X4" s="125"/>
      <c r="Y4" s="125"/>
      <c r="Z4" s="125"/>
    </row>
    <row r="5" spans="1:26" ht="18.75" customHeight="1">
      <c r="A5" s="144">
        <v>1</v>
      </c>
      <c r="B5" s="143" t="str">
        <f>IF(DS!B5&lt;&gt;"",DS!B5,"")</f>
        <v>Lê Vũ Hoàng Thiện</v>
      </c>
      <c r="C5" s="142" t="str">
        <f>IF(DS!C5&lt;&gt;"",DS!C5,"")</f>
        <v>Thiện</v>
      </c>
      <c r="D5" s="141" t="str">
        <f>IF('M1'!AI5&lt;&gt;0,'M1'!AI5,"")</f>
        <v/>
      </c>
      <c r="E5" s="141" t="str">
        <f>IF('M2'!AI5&lt;&gt;0,'M2'!AI5,"")</f>
        <v/>
      </c>
      <c r="F5" s="141" t="str">
        <f>IF('M3'!AI5&lt;&gt;0,'M3'!AI5,"")</f>
        <v/>
      </c>
      <c r="G5" s="141" t="str">
        <f>IF('M4'!AI5&lt;&gt;0,'M4'!AI5,"")</f>
        <v/>
      </c>
      <c r="H5" s="141" t="str">
        <f>IF('M5'!AI5&lt;&gt;0,'M5'!AI5,"")</f>
        <v/>
      </c>
      <c r="I5" s="141" t="str">
        <f>IF('M6'!AI5&lt;&gt;0,'M6'!AI5,"")</f>
        <v/>
      </c>
      <c r="J5" s="141" t="str">
        <f>IF('M7'!AI5&lt;&gt;0,'M7'!AI5,"")</f>
        <v/>
      </c>
      <c r="K5" s="141" t="str">
        <f>IF('M8'!AI5&lt;&gt;0,'M8'!AI5,"")</f>
        <v/>
      </c>
      <c r="L5" s="141" t="str">
        <f>IF('M9'!AI5&lt;&gt;0,'M9'!AI5,"")</f>
        <v/>
      </c>
      <c r="M5" s="141" t="str">
        <f>IF('M10'!AI5&lt;&gt;0,'M10'!AI5,"")</f>
        <v/>
      </c>
      <c r="N5" s="141" t="str">
        <f>IF('M11'!AI5&lt;&gt;0,'M11'!AI5,"")</f>
        <v/>
      </c>
      <c r="O5" s="141" t="str">
        <f>IF('M12'!AI5&lt;&gt;0,'M12'!AI5,"")</f>
        <v/>
      </c>
      <c r="P5" s="141" t="str">
        <f>IF('M13'!AI5&lt;&gt;0,'M13'!AI5,"")</f>
        <v/>
      </c>
      <c r="Q5" s="149" t="str">
        <f>IF(COUNT(D5:P5)=0,"",IF(C5="","",ROUND(AVERAGE(D5:P5),1)))</f>
        <v/>
      </c>
      <c r="R5" s="163"/>
      <c r="S5" s="159" t="str">
        <f>IF(Q5="","",IF(AND(Q5&gt;=8,V5="TB",COUNTIF(D5:P5,"&lt;5")=1),"K",IF(OR(AND(Q5&gt;=8,V5="Y",COUNTIF(D5:P5,"&lt;3,5")=1,O5="Đ"),AND(Q5&gt;=8,V5="Y",COUNTIF(D5:P5,"&lt;3,5")=0,O5="CĐ")),"TB",IF(OR(AND(Q5&gt;=6.5,V5="Y",COUNTIF(D5:P5,"&lt;3,5")=1,O5="Đ"),AND(Q5&gt;=6.5,V5="Y",COUNTIF(D5:P5,"&lt;3,5")=0,O5="CĐ")),"TB",IF(AND(Q5&gt;=6.5,V5="Kém",COUNTIF(D5:P5,"&lt;2")=1),"Y",V5)))))</f>
        <v/>
      </c>
      <c r="T5" s="167"/>
      <c r="U5" s="150" t="str">
        <f>IF(S5="","",IF(AND(S5="G",R5="T"),"HSG",IF(AND(OR(S5="G",S5="K"),OR(R5="T",R5="K")),"HSTT","")))</f>
        <v/>
      </c>
      <c r="V5" s="173" t="str">
        <f>IF(AND(Q5&gt;=8,OR(D5&gt;=8,I5&gt;=8,L5&gt;=8),MIN(D5:P5)&gt;=6.5,O5="Đ"),"G",IF(AND(Q5&gt;=6.5,OR(D5&gt;=6.5,I5&gt;=6.5,L5&gt;=6.5),MIN(D5:P5)&gt;=5,O5="Đ"),"K",IF(AND(Q5&gt;=5,OR(D5&gt;=5,I5&gt;=5,L5&gt;=5),MIN(D5:P5)&gt;=3.5,O5="Đ"),"TB",IF(AND(Q5&gt;=3.5,MIN(D5:P5)&gt;=2),"Y","Kém"))))</f>
        <v>Kém</v>
      </c>
      <c r="W5" s="126"/>
      <c r="X5" s="126"/>
      <c r="Y5" s="126"/>
      <c r="Z5" s="126"/>
    </row>
    <row r="6" spans="1:26" ht="18.75" customHeight="1">
      <c r="A6" s="127">
        <v>2</v>
      </c>
      <c r="B6" s="145" t="str">
        <f>IF(DS!B6&lt;&gt;"",DS!B6,"")</f>
        <v>Nguyễn Thị Kim Quỳnh</v>
      </c>
      <c r="C6" s="130" t="str">
        <f>IF(DS!C6&lt;&gt;"",DS!C6,"")</f>
        <v>Quỳnh</v>
      </c>
      <c r="D6" s="128">
        <f>IF('M1'!AI6&lt;&gt;0,'M1'!AI6,"")</f>
        <v>6.3</v>
      </c>
      <c r="E6" s="128">
        <f>IF('M2'!AI6&lt;&gt;0,'M2'!AI6,"")</f>
        <v>8.4</v>
      </c>
      <c r="F6" s="128">
        <f>IF('M3'!AI6&lt;&gt;0,'M3'!AI6,"")</f>
        <v>9.1999999999999993</v>
      </c>
      <c r="G6" s="128">
        <f>IF('M4'!AI6&lt;&gt;0,'M4'!AI6,"")</f>
        <v>8.4</v>
      </c>
      <c r="H6" s="128">
        <f>IF('M5'!AI6&lt;&gt;0,'M5'!AI6,"")</f>
        <v>7.9</v>
      </c>
      <c r="I6" s="128">
        <f>IF('M6'!AI6&lt;&gt;0,'M6'!AI6,"")</f>
        <v>7.1</v>
      </c>
      <c r="J6" s="128">
        <f>IF('M7'!AI6&lt;&gt;0,'M7'!AI6,"")</f>
        <v>9.1</v>
      </c>
      <c r="K6" s="128">
        <f>IF('M8'!AI6&lt;&gt;0,'M8'!AI6,"")</f>
        <v>9.3000000000000007</v>
      </c>
      <c r="L6" s="128">
        <f>IF('M9'!AI6&lt;&gt;0,'M9'!AI6,"")</f>
        <v>8.1</v>
      </c>
      <c r="M6" s="128">
        <f>IF('M10'!AI6&lt;&gt;0,'M10'!AI6,"")</f>
        <v>9.1</v>
      </c>
      <c r="N6" s="128">
        <f>IF('M11'!AI6&lt;&gt;0,'M11'!AI6,"")</f>
        <v>8.6999999999999993</v>
      </c>
      <c r="O6" s="128" t="str">
        <f>IF('M12'!AI6&lt;&gt;0,'M12'!AI6,"")</f>
        <v>Đ</v>
      </c>
      <c r="P6" s="128" t="str">
        <f>IF('M13'!AI6&lt;&gt;0,'M13'!AI6,"")</f>
        <v/>
      </c>
      <c r="Q6" s="154">
        <f t="shared" ref="Q6:Q44" si="0">IF(COUNT(D6:P6)=0,"",IF(C6="","",ROUND(AVERAGE(D6:P6),1)))</f>
        <v>8.3000000000000007</v>
      </c>
      <c r="R6" s="164" t="s">
        <v>41</v>
      </c>
      <c r="S6" s="159" t="str">
        <f t="shared" ref="S6:S44" si="1">IF(Q6="","",IF(AND(Q6&gt;=8,V6="TB",COUNTIF(D6:P6,"&lt;5")=1),"K",IF(OR(AND(Q6&gt;=8,V6="Y",COUNTIF(D6:P6,"&lt;3,5")=1,O6="Đ"),AND(Q6&gt;=8,V6="Y",COUNTIF(D6:P6,"&lt;3,5")=0,O6="CĐ")),"TB",IF(OR(AND(Q6&gt;=6.5,V6="Y",COUNTIF(D6:P6,"&lt;3,5")=1,O6="Đ"),AND(Q6&gt;=6.5,V6="Y",COUNTIF(D6:P6,"&lt;3,5")=0,O6="CĐ")),"TB",IF(AND(Q6&gt;=6.5,V6="Kém",COUNTIF(D6:P6,"&lt;2")=1),"Y",V6)))))</f>
        <v>K</v>
      </c>
      <c r="T6" s="168"/>
      <c r="U6" s="151" t="str">
        <f t="shared" ref="U6:U44" si="2">IF(S6="","",IF(AND(S6="G",R6="T"),"HSG",IF(AND(OR(S6="G",S6="K"),OR(R6="T",R6="K")),"HSTT","")))</f>
        <v>HSTT</v>
      </c>
      <c r="V6" s="173" t="str">
        <f t="shared" ref="V6:V44" si="3">IF(AND(Q6&gt;=8,OR(D6&gt;=8,I6&gt;=8,L6&gt;=8),MIN(D6:P6)&gt;=6.5,O6="Đ"),"G",IF(AND(Q6&gt;=6.5,OR(D6&gt;=6.5,I6&gt;=6.5,L6&gt;=6.5),MIN(D6:P6)&gt;=5,O6="Đ"),"K",IF(AND(Q6&gt;=5,OR(D6&gt;=5,I6&gt;=5,L6&gt;=5),MIN(D6:P6)&gt;=3.5,O6="Đ"),"TB",IF(AND(Q6&gt;=3.5,MIN(D6:P6)&gt;=2),"Y","Kém"))))</f>
        <v>K</v>
      </c>
      <c r="W6" s="126"/>
      <c r="X6" s="126"/>
      <c r="Y6" s="126"/>
      <c r="Z6" s="126"/>
    </row>
    <row r="7" spans="1:26" ht="18.75" customHeight="1">
      <c r="A7" s="127">
        <v>3</v>
      </c>
      <c r="B7" s="145" t="str">
        <f>IF(DS!B7&lt;&gt;"",DS!B7,"")</f>
        <v>Nguyễn Công Minh</v>
      </c>
      <c r="C7" s="130" t="str">
        <f>IF(DS!C7&lt;&gt;"",DS!C7,"")</f>
        <v>Minh</v>
      </c>
      <c r="D7" s="128">
        <f>IF('M1'!AI7&lt;&gt;0,'M1'!AI7,"")</f>
        <v>7.8</v>
      </c>
      <c r="E7" s="128">
        <f>IF('M2'!AI7&lt;&gt;0,'M2'!AI7,"")</f>
        <v>8</v>
      </c>
      <c r="F7" s="128">
        <f>IF('M3'!AI7&lt;&gt;0,'M3'!AI7,"")</f>
        <v>8.3000000000000007</v>
      </c>
      <c r="G7" s="128">
        <f>IF('M4'!AI7&lt;&gt;0,'M4'!AI7,"")</f>
        <v>7.7</v>
      </c>
      <c r="H7" s="128">
        <f>IF('M5'!AI7&lt;&gt;0,'M5'!AI7,"")</f>
        <v>7.7</v>
      </c>
      <c r="I7" s="128">
        <f>IF('M6'!AI7&lt;&gt;0,'M6'!AI7,"")</f>
        <v>5.4</v>
      </c>
      <c r="J7" s="128">
        <f>IF('M7'!AI7&lt;&gt;0,'M7'!AI7,"")</f>
        <v>8.3000000000000007</v>
      </c>
      <c r="K7" s="128">
        <f>IF('M8'!AI7&lt;&gt;0,'M8'!AI7,"")</f>
        <v>8.9</v>
      </c>
      <c r="L7" s="128">
        <f>IF('M9'!AI7&lt;&gt;0,'M9'!AI7,"")</f>
        <v>7.7</v>
      </c>
      <c r="M7" s="128">
        <f>IF('M10'!AI7&lt;&gt;0,'M10'!AI7,"")</f>
        <v>9.1</v>
      </c>
      <c r="N7" s="128">
        <f>IF('M11'!AI7&lt;&gt;0,'M11'!AI7,"")</f>
        <v>8.4</v>
      </c>
      <c r="O7" s="128" t="str">
        <f>IF('M12'!AI7&lt;&gt;0,'M12'!AI7,"")</f>
        <v>Đ</v>
      </c>
      <c r="P7" s="128" t="str">
        <f>IF('M13'!AI7&lt;&gt;0,'M13'!AI7,"")</f>
        <v/>
      </c>
      <c r="Q7" s="154">
        <f t="shared" si="0"/>
        <v>7.9</v>
      </c>
      <c r="R7" s="164" t="s">
        <v>41</v>
      </c>
      <c r="S7" s="159" t="str">
        <f t="shared" si="1"/>
        <v>K</v>
      </c>
      <c r="T7" s="168"/>
      <c r="U7" s="151" t="str">
        <f t="shared" si="2"/>
        <v>HSTT</v>
      </c>
      <c r="V7" s="173" t="str">
        <f t="shared" si="3"/>
        <v>K</v>
      </c>
      <c r="W7" s="126"/>
      <c r="X7" s="126"/>
      <c r="Y7" s="126"/>
      <c r="Z7" s="126"/>
    </row>
    <row r="8" spans="1:26" ht="18.75" customHeight="1">
      <c r="A8" s="127">
        <v>4</v>
      </c>
      <c r="B8" s="145" t="str">
        <f>IF(DS!B8&lt;&gt;"",DS!B8,"")</f>
        <v>Nguyễn Minh Triết</v>
      </c>
      <c r="C8" s="130" t="str">
        <f>IF(DS!C8&lt;&gt;"",DS!C8,"")</f>
        <v>Triết</v>
      </c>
      <c r="D8" s="128">
        <f>IF('M1'!AI8&lt;&gt;0,'M1'!AI8,"")</f>
        <v>6.5</v>
      </c>
      <c r="E8" s="128">
        <f>IF('M2'!AI8&lt;&gt;0,'M2'!AI8,"")</f>
        <v>7.3</v>
      </c>
      <c r="F8" s="128">
        <f>IF('M3'!AI8&lt;&gt;0,'M3'!AI8,"")</f>
        <v>8.6</v>
      </c>
      <c r="G8" s="128">
        <f>IF('M4'!AI8&lt;&gt;0,'M4'!AI8,"")</f>
        <v>7.1</v>
      </c>
      <c r="H8" s="128">
        <f>IF('M5'!AI8&lt;&gt;0,'M5'!AI8,"")</f>
        <v>7.6</v>
      </c>
      <c r="I8" s="128">
        <f>IF('M6'!AI8&lt;&gt;0,'M6'!AI8,"")</f>
        <v>5.7</v>
      </c>
      <c r="J8" s="128">
        <f>IF('M7'!AI8&lt;&gt;0,'M7'!AI8,"")</f>
        <v>7.7</v>
      </c>
      <c r="K8" s="128">
        <f>IF('M8'!AI8&lt;&gt;0,'M8'!AI8,"")</f>
        <v>8.4</v>
      </c>
      <c r="L8" s="128">
        <f>IF('M9'!AI8&lt;&gt;0,'M9'!AI8,"")</f>
        <v>6.6</v>
      </c>
      <c r="M8" s="128">
        <f>IF('M10'!AI8&lt;&gt;0,'M10'!AI8,"")</f>
        <v>8.6999999999999993</v>
      </c>
      <c r="N8" s="128">
        <f>IF('M11'!AI8&lt;&gt;0,'M11'!AI8,"")</f>
        <v>8</v>
      </c>
      <c r="O8" s="128" t="str">
        <f>IF('M12'!AI8&lt;&gt;0,'M12'!AI8,"")</f>
        <v>Đ</v>
      </c>
      <c r="P8" s="128" t="str">
        <f>IF('M13'!AI8&lt;&gt;0,'M13'!AI8,"")</f>
        <v/>
      </c>
      <c r="Q8" s="154">
        <f t="shared" si="0"/>
        <v>7.5</v>
      </c>
      <c r="R8" s="164" t="s">
        <v>56</v>
      </c>
      <c r="S8" s="160" t="str">
        <f t="shared" si="1"/>
        <v>K</v>
      </c>
      <c r="T8" s="168"/>
      <c r="U8" s="151" t="str">
        <f t="shared" si="2"/>
        <v>HSTT</v>
      </c>
      <c r="V8" s="173" t="str">
        <f t="shared" si="3"/>
        <v>K</v>
      </c>
      <c r="W8" s="126"/>
      <c r="X8" s="126"/>
      <c r="Y8" s="126"/>
      <c r="Z8" s="126"/>
    </row>
    <row r="9" spans="1:26" ht="18.75" customHeight="1">
      <c r="A9" s="137">
        <v>5</v>
      </c>
      <c r="B9" s="146" t="str">
        <f>IF(DS!B9&lt;&gt;"",DS!B9,"")</f>
        <v>Đào Ngọc Sáng</v>
      </c>
      <c r="C9" s="138" t="str">
        <f>IF(DS!C9&lt;&gt;"",DS!C9,"")</f>
        <v>sáng</v>
      </c>
      <c r="D9" s="155">
        <f>IF('M1'!AI9&lt;&gt;0,'M1'!AI9,"")</f>
        <v>5.3</v>
      </c>
      <c r="E9" s="155">
        <f>IF('M2'!AI9&lt;&gt;0,'M2'!AI9,"")</f>
        <v>7.1</v>
      </c>
      <c r="F9" s="155">
        <f>IF('M3'!AI9&lt;&gt;0,'M3'!AI9,"")</f>
        <v>5.7</v>
      </c>
      <c r="G9" s="155">
        <f>IF('M4'!AI9&lt;&gt;0,'M4'!AI9,"")</f>
        <v>6.9</v>
      </c>
      <c r="H9" s="155">
        <f>IF('M5'!AI9&lt;&gt;0,'M5'!AI9,"")</f>
        <v>8.1</v>
      </c>
      <c r="I9" s="155">
        <f>IF('M6'!AI9&lt;&gt;0,'M6'!AI9,"")</f>
        <v>5.4</v>
      </c>
      <c r="J9" s="155">
        <f>IF('M7'!AI9&lt;&gt;0,'M7'!AI9,"")</f>
        <v>7.3</v>
      </c>
      <c r="K9" s="155">
        <f>IF('M8'!AI9&lt;&gt;0,'M8'!AI9,"")</f>
        <v>8</v>
      </c>
      <c r="L9" s="155">
        <f>IF('M9'!AI9&lt;&gt;0,'M9'!AI9,"")</f>
        <v>4.9000000000000004</v>
      </c>
      <c r="M9" s="155">
        <f>IF('M10'!AI9&lt;&gt;0,'M10'!AI9,"")</f>
        <v>7.9</v>
      </c>
      <c r="N9" s="155">
        <f>IF('M11'!AI9&lt;&gt;0,'M11'!AI9,"")</f>
        <v>7.8</v>
      </c>
      <c r="O9" s="155" t="str">
        <f>IF('M12'!AI9&lt;&gt;0,'M12'!AI9,"")</f>
        <v>Đ</v>
      </c>
      <c r="P9" s="155" t="str">
        <f>IF('M13'!AI9&lt;&gt;0,'M13'!AI9,"")</f>
        <v/>
      </c>
      <c r="Q9" s="156">
        <f t="shared" si="0"/>
        <v>6.8</v>
      </c>
      <c r="R9" s="165" t="s">
        <v>56</v>
      </c>
      <c r="S9" s="161" t="str">
        <f t="shared" si="1"/>
        <v>TB</v>
      </c>
      <c r="T9" s="169"/>
      <c r="U9" s="152" t="str">
        <f t="shared" si="2"/>
        <v/>
      </c>
      <c r="V9" s="173" t="str">
        <f t="shared" si="3"/>
        <v>TB</v>
      </c>
      <c r="W9" s="126"/>
      <c r="X9" s="126"/>
      <c r="Y9" s="126"/>
      <c r="Z9" s="126"/>
    </row>
    <row r="10" spans="1:26" ht="18.75" customHeight="1">
      <c r="A10" s="134">
        <v>6</v>
      </c>
      <c r="B10" s="147" t="str">
        <f>IF(DS!B10&lt;&gt;"",DS!B10,"")</f>
        <v>Nguyễn Thông Cường</v>
      </c>
      <c r="C10" s="135" t="str">
        <f>IF(DS!C10&lt;&gt;"",DS!C10,"")</f>
        <v>Cường</v>
      </c>
      <c r="D10" s="136">
        <f>IF('M1'!AI10&lt;&gt;0,'M1'!AI10,"")</f>
        <v>6</v>
      </c>
      <c r="E10" s="136">
        <f>IF('M2'!AI10&lt;&gt;0,'M2'!AI10,"")</f>
        <v>8.6999999999999993</v>
      </c>
      <c r="F10" s="136">
        <f>IF('M3'!AI10&lt;&gt;0,'M3'!AI10,"")</f>
        <v>8.8000000000000007</v>
      </c>
      <c r="G10" s="136">
        <f>IF('M4'!AI10&lt;&gt;0,'M4'!AI10,"")</f>
        <v>7.8</v>
      </c>
      <c r="H10" s="136">
        <f>IF('M5'!AI10&lt;&gt;0,'M5'!AI10,"")</f>
        <v>7.6</v>
      </c>
      <c r="I10" s="136">
        <f>IF('M6'!AI10&lt;&gt;0,'M6'!AI10,"")</f>
        <v>6.7</v>
      </c>
      <c r="J10" s="136">
        <f>IF('M7'!AI10&lt;&gt;0,'M7'!AI10,"")</f>
        <v>8.4</v>
      </c>
      <c r="K10" s="136">
        <f>IF('M8'!AI10&lt;&gt;0,'M8'!AI10,"")</f>
        <v>8.4</v>
      </c>
      <c r="L10" s="136">
        <f>IF('M9'!AI10&lt;&gt;0,'M9'!AI10,"")</f>
        <v>7.7</v>
      </c>
      <c r="M10" s="136">
        <f>IF('M10'!AI10&lt;&gt;0,'M10'!AI10,"")</f>
        <v>8.6</v>
      </c>
      <c r="N10" s="136">
        <f>IF('M11'!AI10&lt;&gt;0,'M11'!AI10,"")</f>
        <v>8.6</v>
      </c>
      <c r="O10" s="136" t="str">
        <f>IF('M12'!AI10&lt;&gt;0,'M12'!AI10,"")</f>
        <v>Đ</v>
      </c>
      <c r="P10" s="136" t="str">
        <f>IF('M13'!AI10&lt;&gt;0,'M13'!AI10,"")</f>
        <v/>
      </c>
      <c r="Q10" s="149">
        <f t="shared" si="0"/>
        <v>7.9</v>
      </c>
      <c r="R10" s="163" t="s">
        <v>41</v>
      </c>
      <c r="S10" s="159" t="str">
        <f t="shared" si="1"/>
        <v>K</v>
      </c>
      <c r="T10" s="167"/>
      <c r="U10" s="150" t="str">
        <f t="shared" si="2"/>
        <v>HSTT</v>
      </c>
      <c r="V10" s="173" t="str">
        <f t="shared" si="3"/>
        <v>K</v>
      </c>
      <c r="W10" s="126"/>
      <c r="X10" s="126"/>
      <c r="Y10" s="126"/>
      <c r="Z10" s="126"/>
    </row>
    <row r="11" spans="1:26" ht="18.75" customHeight="1">
      <c r="A11" s="127">
        <v>7</v>
      </c>
      <c r="B11" s="145" t="str">
        <f>IF(DS!B11&lt;&gt;"",DS!B11,"")</f>
        <v>Phan Vĩnh Phú</v>
      </c>
      <c r="C11" s="130" t="str">
        <f>IF(DS!C11&lt;&gt;"",DS!C11,"")</f>
        <v>Phú</v>
      </c>
      <c r="D11" s="128">
        <f>IF('M1'!AI11&lt;&gt;0,'M1'!AI11,"")</f>
        <v>5.9</v>
      </c>
      <c r="E11" s="128">
        <f>IF('M2'!AI11&lt;&gt;0,'M2'!AI11,"")</f>
        <v>6.9</v>
      </c>
      <c r="F11" s="128">
        <f>IF('M3'!AI11&lt;&gt;0,'M3'!AI11,"")</f>
        <v>7.3</v>
      </c>
      <c r="G11" s="128">
        <f>IF('M4'!AI11&lt;&gt;0,'M4'!AI11,"")</f>
        <v>6.5</v>
      </c>
      <c r="H11" s="128">
        <f>IF('M5'!AI11&lt;&gt;0,'M5'!AI11,"")</f>
        <v>8.6</v>
      </c>
      <c r="I11" s="128">
        <f>IF('M6'!AI11&lt;&gt;0,'M6'!AI11,"")</f>
        <v>6.1</v>
      </c>
      <c r="J11" s="128">
        <f>IF('M7'!AI11&lt;&gt;0,'M7'!AI11,"")</f>
        <v>8.6</v>
      </c>
      <c r="K11" s="128">
        <f>IF('M8'!AI11&lt;&gt;0,'M8'!AI11,"")</f>
        <v>8.4</v>
      </c>
      <c r="L11" s="128">
        <f>IF('M9'!AI11&lt;&gt;0,'M9'!AI11,"")</f>
        <v>5.7</v>
      </c>
      <c r="M11" s="128">
        <f>IF('M10'!AI11&lt;&gt;0,'M10'!AI11,"")</f>
        <v>8.6999999999999993</v>
      </c>
      <c r="N11" s="128">
        <f>IF('M11'!AI11&lt;&gt;0,'M11'!AI11,"")</f>
        <v>7.2</v>
      </c>
      <c r="O11" s="128" t="str">
        <f>IF('M12'!AI11&lt;&gt;0,'M12'!AI11,"")</f>
        <v>Đ</v>
      </c>
      <c r="P11" s="128" t="str">
        <f>IF('M13'!AI11&lt;&gt;0,'M13'!AI11,"")</f>
        <v/>
      </c>
      <c r="Q11" s="154">
        <f t="shared" si="0"/>
        <v>7.3</v>
      </c>
      <c r="R11" s="164" t="s">
        <v>41</v>
      </c>
      <c r="S11" s="160" t="str">
        <f t="shared" si="1"/>
        <v>TB</v>
      </c>
      <c r="T11" s="168"/>
      <c r="U11" s="151" t="str">
        <f t="shared" si="2"/>
        <v/>
      </c>
      <c r="V11" s="173" t="str">
        <f t="shared" si="3"/>
        <v>TB</v>
      </c>
      <c r="W11" s="126"/>
      <c r="X11" s="126"/>
      <c r="Y11" s="126"/>
      <c r="Z11" s="126"/>
    </row>
    <row r="12" spans="1:26" ht="18.75" customHeight="1">
      <c r="A12" s="127">
        <v>8</v>
      </c>
      <c r="B12" s="145" t="str">
        <f>IF(DS!B12&lt;&gt;"",DS!B12,"")</f>
        <v>Dương Thiên Thanh</v>
      </c>
      <c r="C12" s="130" t="str">
        <f>IF(DS!C12&lt;&gt;"",DS!C12,"")</f>
        <v>Thanh</v>
      </c>
      <c r="D12" s="128">
        <f>IF('M1'!AI12&lt;&gt;0,'M1'!AI12,"")</f>
        <v>4.8</v>
      </c>
      <c r="E12" s="128">
        <f>IF('M2'!AI12&lt;&gt;0,'M2'!AI12,"")</f>
        <v>7.3</v>
      </c>
      <c r="F12" s="128">
        <f>IF('M3'!AI12&lt;&gt;0,'M3'!AI12,"")</f>
        <v>8</v>
      </c>
      <c r="G12" s="128">
        <f>IF('M4'!AI12&lt;&gt;0,'M4'!AI12,"")</f>
        <v>6.6</v>
      </c>
      <c r="H12" s="128">
        <f>IF('M5'!AI12&lt;&gt;0,'M5'!AI12,"")</f>
        <v>7.8</v>
      </c>
      <c r="I12" s="128">
        <f>IF('M6'!AI12&lt;&gt;0,'M6'!AI12,"")</f>
        <v>6.2</v>
      </c>
      <c r="J12" s="128">
        <f>IF('M7'!AI12&lt;&gt;0,'M7'!AI12,"")</f>
        <v>8.1</v>
      </c>
      <c r="K12" s="128">
        <f>IF('M8'!AI12&lt;&gt;0,'M8'!AI12,"")</f>
        <v>8.6</v>
      </c>
      <c r="L12" s="128">
        <f>IF('M9'!AI12&lt;&gt;0,'M9'!AI12,"")</f>
        <v>6.8</v>
      </c>
      <c r="M12" s="128">
        <f>IF('M10'!AI12&lt;&gt;0,'M10'!AI12,"")</f>
        <v>8.3000000000000007</v>
      </c>
      <c r="N12" s="128">
        <f>IF('M11'!AI12&lt;&gt;0,'M11'!AI12,"")</f>
        <v>6.9</v>
      </c>
      <c r="O12" s="128" t="str">
        <f>IF('M12'!AI12&lt;&gt;0,'M12'!AI12,"")</f>
        <v>Đ</v>
      </c>
      <c r="P12" s="128" t="str">
        <f>IF('M13'!AI12&lt;&gt;0,'M13'!AI12,"")</f>
        <v/>
      </c>
      <c r="Q12" s="154">
        <f t="shared" si="0"/>
        <v>7.2</v>
      </c>
      <c r="R12" s="164" t="s">
        <v>56</v>
      </c>
      <c r="S12" s="160" t="str">
        <f t="shared" si="1"/>
        <v>TB</v>
      </c>
      <c r="T12" s="168"/>
      <c r="U12" s="151" t="str">
        <f t="shared" si="2"/>
        <v/>
      </c>
      <c r="V12" s="173" t="str">
        <f t="shared" si="3"/>
        <v>TB</v>
      </c>
      <c r="W12" s="126"/>
      <c r="X12" s="126"/>
      <c r="Y12" s="126"/>
      <c r="Z12" s="126"/>
    </row>
    <row r="13" spans="1:26" ht="18.75" customHeight="1">
      <c r="A13" s="127">
        <v>9</v>
      </c>
      <c r="B13" s="145" t="str">
        <f>IF(DS!B13&lt;&gt;"",DS!B13,"")</f>
        <v>Trần Nguyễn Quốc Thuận</v>
      </c>
      <c r="C13" s="130" t="str">
        <f>IF(DS!C13&lt;&gt;"",DS!C13,"")</f>
        <v>Thuận</v>
      </c>
      <c r="D13" s="128">
        <f>IF('M1'!AI13&lt;&gt;0,'M1'!AI13,"")</f>
        <v>6.2</v>
      </c>
      <c r="E13" s="128">
        <f>IF('M2'!AI13&lt;&gt;0,'M2'!AI13,"")</f>
        <v>7.1</v>
      </c>
      <c r="F13" s="128">
        <f>IF('M3'!AI13&lt;&gt;0,'M3'!AI13,"")</f>
        <v>7.3</v>
      </c>
      <c r="G13" s="128">
        <f>IF('M4'!AI13&lt;&gt;0,'M4'!AI13,"")</f>
        <v>6.7</v>
      </c>
      <c r="H13" s="128">
        <f>IF('M5'!AI13&lt;&gt;0,'M5'!AI13,"")</f>
        <v>7.4</v>
      </c>
      <c r="I13" s="128">
        <f>IF('M6'!AI13&lt;&gt;0,'M6'!AI13,"")</f>
        <v>5.6</v>
      </c>
      <c r="J13" s="128">
        <f>IF('M7'!AI13&lt;&gt;0,'M7'!AI13,"")</f>
        <v>8.1999999999999993</v>
      </c>
      <c r="K13" s="128">
        <f>IF('M8'!AI13&lt;&gt;0,'M8'!AI13,"")</f>
        <v>8.6</v>
      </c>
      <c r="L13" s="128">
        <f>IF('M9'!AI13&lt;&gt;0,'M9'!AI13,"")</f>
        <v>6.3</v>
      </c>
      <c r="M13" s="128">
        <f>IF('M10'!AI13&lt;&gt;0,'M10'!AI13,"")</f>
        <v>8.4</v>
      </c>
      <c r="N13" s="128">
        <f>IF('M11'!AI13&lt;&gt;0,'M11'!AI13,"")</f>
        <v>7.1</v>
      </c>
      <c r="O13" s="128" t="str">
        <f>IF('M12'!AI13&lt;&gt;0,'M12'!AI13,"")</f>
        <v>Đ</v>
      </c>
      <c r="P13" s="128" t="str">
        <f>IF('M13'!AI13&lt;&gt;0,'M13'!AI13,"")</f>
        <v/>
      </c>
      <c r="Q13" s="154">
        <f t="shared" si="0"/>
        <v>7.2</v>
      </c>
      <c r="R13" s="164" t="s">
        <v>41</v>
      </c>
      <c r="S13" s="160" t="str">
        <f t="shared" si="1"/>
        <v>TB</v>
      </c>
      <c r="T13" s="168"/>
      <c r="U13" s="151" t="str">
        <f t="shared" si="2"/>
        <v/>
      </c>
      <c r="V13" s="173" t="str">
        <f t="shared" si="3"/>
        <v>TB</v>
      </c>
      <c r="W13" s="126"/>
      <c r="X13" s="126"/>
      <c r="Y13" s="126"/>
      <c r="Z13" s="126"/>
    </row>
    <row r="14" spans="1:26" ht="18.75" customHeight="1">
      <c r="A14" s="137">
        <v>10</v>
      </c>
      <c r="B14" s="146" t="str">
        <f>IF(DS!B14&lt;&gt;"",DS!B14,"")</f>
        <v>đặng Nhật</v>
      </c>
      <c r="C14" s="138" t="str">
        <f>IF(DS!C14&lt;&gt;"",DS!C14,"")</f>
        <v>Huy</v>
      </c>
      <c r="D14" s="155">
        <f>IF('M1'!AI14&lt;&gt;0,'M1'!AI14,"")</f>
        <v>7.4</v>
      </c>
      <c r="E14" s="155">
        <f>IF('M2'!AI14&lt;&gt;0,'M2'!AI14,"")</f>
        <v>7.4</v>
      </c>
      <c r="F14" s="155">
        <f>IF('M3'!AI14&lt;&gt;0,'M3'!AI14,"")</f>
        <v>8.1999999999999993</v>
      </c>
      <c r="G14" s="155">
        <f>IF('M4'!AI14&lt;&gt;0,'M4'!AI14,"")</f>
        <v>8.4</v>
      </c>
      <c r="H14" s="155">
        <f>IF('M5'!AI14&lt;&gt;0,'M5'!AI14,"")</f>
        <v>8</v>
      </c>
      <c r="I14" s="155">
        <f>IF('M6'!AI14&lt;&gt;0,'M6'!AI14,"")</f>
        <v>7.7</v>
      </c>
      <c r="J14" s="155">
        <f>IF('M7'!AI14&lt;&gt;0,'M7'!AI14,"")</f>
        <v>8.9</v>
      </c>
      <c r="K14" s="155">
        <f>IF('M8'!AI14&lt;&gt;0,'M8'!AI14,"")</f>
        <v>9.1</v>
      </c>
      <c r="L14" s="155">
        <f>IF('M9'!AI14&lt;&gt;0,'M9'!AI14,"")</f>
        <v>7.2</v>
      </c>
      <c r="M14" s="155">
        <f>IF('M10'!AI14&lt;&gt;0,'M10'!AI14,"")</f>
        <v>9.3000000000000007</v>
      </c>
      <c r="N14" s="155">
        <f>IF('M11'!AI14&lt;&gt;0,'M11'!AI14,"")</f>
        <v>8.4</v>
      </c>
      <c r="O14" s="155" t="str">
        <f>IF('M12'!AI14&lt;&gt;0,'M12'!AI14,"")</f>
        <v>Đ</v>
      </c>
      <c r="P14" s="155" t="str">
        <f>IF('M13'!AI14&lt;&gt;0,'M13'!AI14,"")</f>
        <v/>
      </c>
      <c r="Q14" s="156">
        <f t="shared" si="0"/>
        <v>8.1999999999999993</v>
      </c>
      <c r="R14" s="165" t="s">
        <v>41</v>
      </c>
      <c r="S14" s="161" t="str">
        <f t="shared" si="1"/>
        <v>K</v>
      </c>
      <c r="T14" s="169"/>
      <c r="U14" s="152" t="str">
        <f t="shared" si="2"/>
        <v>HSTT</v>
      </c>
      <c r="V14" s="173" t="str">
        <f t="shared" si="3"/>
        <v>K</v>
      </c>
      <c r="W14" s="126"/>
      <c r="X14" s="126"/>
      <c r="Y14" s="126"/>
      <c r="Z14" s="126"/>
    </row>
    <row r="15" spans="1:26" ht="18.75" customHeight="1">
      <c r="A15" s="134">
        <v>11</v>
      </c>
      <c r="B15" s="147" t="str">
        <f>IF(DS!B15&lt;&gt;"",DS!B15,"")</f>
        <v>Lê Hồ Ngọc Thắng</v>
      </c>
      <c r="C15" s="135" t="str">
        <f>IF(DS!C15&lt;&gt;"",DS!C15,"")</f>
        <v>Thắng</v>
      </c>
      <c r="D15" s="136" t="str">
        <f>IF('M1'!AI15&lt;&gt;0,'M1'!AI15,"")</f>
        <v/>
      </c>
      <c r="E15" s="136">
        <f>IF('M2'!AI15&lt;&gt;0,'M2'!AI15,"")</f>
        <v>8.5</v>
      </c>
      <c r="F15" s="136">
        <f>IF('M3'!AI15&lt;&gt;0,'M3'!AI15,"")</f>
        <v>7.6</v>
      </c>
      <c r="G15" s="136">
        <f>IF('M4'!AI15&lt;&gt;0,'M4'!AI15,"")</f>
        <v>7.6</v>
      </c>
      <c r="H15" s="136">
        <f>IF('M5'!AI15&lt;&gt;0,'M5'!AI15,"")</f>
        <v>8.1999999999999993</v>
      </c>
      <c r="I15" s="136" t="str">
        <f>IF('M6'!AI15&lt;&gt;0,'M6'!AI15,"")</f>
        <v/>
      </c>
      <c r="J15" s="136" t="str">
        <f>IF('M7'!AI15&lt;&gt;0,'M7'!AI15,"")</f>
        <v/>
      </c>
      <c r="K15" s="136" t="str">
        <f>IF('M8'!AI15&lt;&gt;0,'M8'!AI15,"")</f>
        <v/>
      </c>
      <c r="L15" s="136" t="str">
        <f>IF('M9'!AI15&lt;&gt;0,'M9'!AI15,"")</f>
        <v/>
      </c>
      <c r="M15" s="136" t="str">
        <f>IF('M10'!AI15&lt;&gt;0,'M10'!AI15,"")</f>
        <v/>
      </c>
      <c r="N15" s="136">
        <f>IF('M11'!AI15&lt;&gt;0,'M11'!AI15,"")</f>
        <v>7.3</v>
      </c>
      <c r="O15" s="136" t="str">
        <f>IF('M12'!AI15&lt;&gt;0,'M12'!AI15,"")</f>
        <v/>
      </c>
      <c r="P15" s="136" t="str">
        <f>IF('M13'!AI15&lt;&gt;0,'M13'!AI15,"")</f>
        <v/>
      </c>
      <c r="Q15" s="149">
        <f t="shared" si="0"/>
        <v>7.8</v>
      </c>
      <c r="R15" s="163"/>
      <c r="S15" s="159" t="str">
        <f t="shared" si="1"/>
        <v>Y</v>
      </c>
      <c r="T15" s="167"/>
      <c r="U15" s="150" t="str">
        <f t="shared" si="2"/>
        <v/>
      </c>
      <c r="V15" s="173" t="str">
        <f t="shared" si="3"/>
        <v>Y</v>
      </c>
      <c r="W15" s="126"/>
      <c r="X15" s="126"/>
      <c r="Y15" s="126"/>
      <c r="Z15" s="126"/>
    </row>
    <row r="16" spans="1:26" ht="18.75" customHeight="1">
      <c r="A16" s="127">
        <v>12</v>
      </c>
      <c r="B16" s="145" t="str">
        <f>IF(DS!B16&lt;&gt;"",DS!B16,"")</f>
        <v>Vũ Phạm Thành Long</v>
      </c>
      <c r="C16" s="130" t="str">
        <f>IF(DS!C16&lt;&gt;"",DS!C16,"")</f>
        <v>Long</v>
      </c>
      <c r="D16" s="128" t="str">
        <f>IF('M1'!AI16&lt;&gt;0,'M1'!AI16,"")</f>
        <v/>
      </c>
      <c r="E16" s="128">
        <f>IF('M2'!AI16&lt;&gt;0,'M2'!AI16,"")</f>
        <v>8.8000000000000007</v>
      </c>
      <c r="F16" s="128">
        <f>IF('M3'!AI16&lt;&gt;0,'M3'!AI16,"")</f>
        <v>8.3000000000000007</v>
      </c>
      <c r="G16" s="128">
        <f>IF('M4'!AI16&lt;&gt;0,'M4'!AI16,"")</f>
        <v>8.1</v>
      </c>
      <c r="H16" s="128">
        <f>IF('M5'!AI16&lt;&gt;0,'M5'!AI16,"")</f>
        <v>8.4</v>
      </c>
      <c r="I16" s="128" t="str">
        <f>IF('M6'!AI16&lt;&gt;0,'M6'!AI16,"")</f>
        <v/>
      </c>
      <c r="J16" s="128" t="str">
        <f>IF('M7'!AI16&lt;&gt;0,'M7'!AI16,"")</f>
        <v/>
      </c>
      <c r="K16" s="128" t="str">
        <f>IF('M8'!AI16&lt;&gt;0,'M8'!AI16,"")</f>
        <v/>
      </c>
      <c r="L16" s="128" t="str">
        <f>IF('M9'!AI16&lt;&gt;0,'M9'!AI16,"")</f>
        <v/>
      </c>
      <c r="M16" s="128" t="str">
        <f>IF('M10'!AI16&lt;&gt;0,'M10'!AI16,"")</f>
        <v/>
      </c>
      <c r="N16" s="128">
        <f>IF('M11'!AI16&lt;&gt;0,'M11'!AI16,"")</f>
        <v>7.9</v>
      </c>
      <c r="O16" s="128" t="str">
        <f>IF('M12'!AI16&lt;&gt;0,'M12'!AI16,"")</f>
        <v/>
      </c>
      <c r="P16" s="128" t="str">
        <f>IF('M13'!AI16&lt;&gt;0,'M13'!AI16,"")</f>
        <v/>
      </c>
      <c r="Q16" s="154">
        <f t="shared" si="0"/>
        <v>8.3000000000000007</v>
      </c>
      <c r="R16" s="164"/>
      <c r="S16" s="160" t="str">
        <f t="shared" si="1"/>
        <v>Y</v>
      </c>
      <c r="T16" s="168"/>
      <c r="U16" s="151" t="str">
        <f t="shared" si="2"/>
        <v/>
      </c>
      <c r="V16" s="173" t="str">
        <f t="shared" si="3"/>
        <v>Y</v>
      </c>
      <c r="W16" s="126"/>
      <c r="X16" s="126"/>
      <c r="Y16" s="126"/>
      <c r="Z16" s="126"/>
    </row>
    <row r="17" spans="1:26" ht="18.75" customHeight="1">
      <c r="A17" s="127">
        <v>13</v>
      </c>
      <c r="B17" s="145" t="str">
        <f>IF(DS!B17&lt;&gt;"",DS!B17,"")</f>
        <v/>
      </c>
      <c r="C17" s="130" t="str">
        <f>IF(DS!C17&lt;&gt;"",DS!C17,"")</f>
        <v>Kha</v>
      </c>
      <c r="D17" s="128" t="str">
        <f>IF('M1'!AI17&lt;&gt;0,'M1'!AI17,"")</f>
        <v/>
      </c>
      <c r="E17" s="128">
        <f>IF('M2'!AI17&lt;&gt;0,'M2'!AI17,"")</f>
        <v>7.8</v>
      </c>
      <c r="F17" s="128">
        <f>IF('M3'!AI17&lt;&gt;0,'M3'!AI17,"")</f>
        <v>6</v>
      </c>
      <c r="G17" s="128">
        <f>IF('M4'!AI17&lt;&gt;0,'M4'!AI17,"")</f>
        <v>8</v>
      </c>
      <c r="H17" s="128">
        <f>IF('M5'!AI17&lt;&gt;0,'M5'!AI17,"")</f>
        <v>8</v>
      </c>
      <c r="I17" s="128" t="str">
        <f>IF('M6'!AI17&lt;&gt;0,'M6'!AI17,"")</f>
        <v/>
      </c>
      <c r="J17" s="128" t="str">
        <f>IF('M7'!AI17&lt;&gt;0,'M7'!AI17,"")</f>
        <v/>
      </c>
      <c r="K17" s="128" t="str">
        <f>IF('M8'!AI17&lt;&gt;0,'M8'!AI17,"")</f>
        <v/>
      </c>
      <c r="L17" s="128" t="str">
        <f>IF('M9'!AI17&lt;&gt;0,'M9'!AI17,"")</f>
        <v/>
      </c>
      <c r="M17" s="128" t="str">
        <f>IF('M10'!AI17&lt;&gt;0,'M10'!AI17,"")</f>
        <v/>
      </c>
      <c r="N17" s="128">
        <f>IF('M11'!AI17&lt;&gt;0,'M11'!AI17,"")</f>
        <v>7.3</v>
      </c>
      <c r="O17" s="128" t="str">
        <f>IF('M12'!AI17&lt;&gt;0,'M12'!AI17,"")</f>
        <v/>
      </c>
      <c r="P17" s="128" t="str">
        <f>IF('M13'!AI17&lt;&gt;0,'M13'!AI17,"")</f>
        <v/>
      </c>
      <c r="Q17" s="154">
        <f t="shared" si="0"/>
        <v>7.4</v>
      </c>
      <c r="R17" s="164"/>
      <c r="S17" s="160" t="str">
        <f t="shared" si="1"/>
        <v>Y</v>
      </c>
      <c r="T17" s="168"/>
      <c r="U17" s="151" t="str">
        <f t="shared" si="2"/>
        <v/>
      </c>
      <c r="V17" s="173" t="str">
        <f t="shared" si="3"/>
        <v>Y</v>
      </c>
      <c r="W17" s="126"/>
      <c r="X17" s="126"/>
      <c r="Y17" s="126"/>
      <c r="Z17" s="126"/>
    </row>
    <row r="18" spans="1:26" ht="18.75" customHeight="1">
      <c r="A18" s="127">
        <v>14</v>
      </c>
      <c r="B18" s="145" t="str">
        <f>IF(DS!B18&lt;&gt;"",DS!B18,"")</f>
        <v/>
      </c>
      <c r="C18" s="130" t="str">
        <f>IF(DS!C18&lt;&gt;"",DS!C18,"")</f>
        <v>Châu</v>
      </c>
      <c r="D18" s="128" t="str">
        <f>IF('M1'!AI18&lt;&gt;0,'M1'!AI18,"")</f>
        <v/>
      </c>
      <c r="E18" s="128">
        <f>IF('M2'!AI18&lt;&gt;0,'M2'!AI18,"")</f>
        <v>7.4</v>
      </c>
      <c r="F18" s="128">
        <f>IF('M3'!AI18&lt;&gt;0,'M3'!AI18,"")</f>
        <v>5.2</v>
      </c>
      <c r="G18" s="128">
        <f>IF('M4'!AI18&lt;&gt;0,'M4'!AI18,"")</f>
        <v>6.7</v>
      </c>
      <c r="H18" s="128">
        <f>IF('M5'!AI18&lt;&gt;0,'M5'!AI18,"")</f>
        <v>7.9</v>
      </c>
      <c r="I18" s="128" t="str">
        <f>IF('M6'!AI18&lt;&gt;0,'M6'!AI18,"")</f>
        <v/>
      </c>
      <c r="J18" s="128" t="str">
        <f>IF('M7'!AI18&lt;&gt;0,'M7'!AI18,"")</f>
        <v/>
      </c>
      <c r="K18" s="128">
        <f>IF('M8'!AI18&lt;&gt;0,'M8'!AI18,"")</f>
        <v>9.1</v>
      </c>
      <c r="L18" s="128" t="str">
        <f>IF('M9'!AI18&lt;&gt;0,'M9'!AI18,"")</f>
        <v/>
      </c>
      <c r="M18" s="128" t="str">
        <f>IF('M10'!AI18&lt;&gt;0,'M10'!AI18,"")</f>
        <v/>
      </c>
      <c r="N18" s="128">
        <f>IF('M11'!AI18&lt;&gt;0,'M11'!AI18,"")</f>
        <v>6.6</v>
      </c>
      <c r="O18" s="128" t="str">
        <f>IF('M12'!AI18&lt;&gt;0,'M12'!AI18,"")</f>
        <v/>
      </c>
      <c r="P18" s="128" t="str">
        <f>IF('M13'!AI18&lt;&gt;0,'M13'!AI18,"")</f>
        <v/>
      </c>
      <c r="Q18" s="154">
        <f t="shared" si="0"/>
        <v>7.2</v>
      </c>
      <c r="R18" s="164"/>
      <c r="S18" s="160" t="str">
        <f t="shared" si="1"/>
        <v>Y</v>
      </c>
      <c r="T18" s="168"/>
      <c r="U18" s="151" t="str">
        <f t="shared" si="2"/>
        <v/>
      </c>
      <c r="V18" s="173" t="str">
        <f t="shared" si="3"/>
        <v>Y</v>
      </c>
      <c r="W18" s="126"/>
      <c r="X18" s="126"/>
      <c r="Y18" s="126"/>
      <c r="Z18" s="126"/>
    </row>
    <row r="19" spans="1:26" ht="18.75" customHeight="1">
      <c r="A19" s="137">
        <v>15</v>
      </c>
      <c r="B19" s="146" t="str">
        <f>IF(DS!B19&lt;&gt;"",DS!B19,"")</f>
        <v/>
      </c>
      <c r="C19" s="138" t="str">
        <f>IF(DS!C19&lt;&gt;"",DS!C19,"")</f>
        <v/>
      </c>
      <c r="D19" s="155" t="str">
        <f>IF('M1'!AI19&lt;&gt;0,'M1'!AI19,"")</f>
        <v/>
      </c>
      <c r="E19" s="155" t="str">
        <f>IF('M2'!AI19&lt;&gt;0,'M2'!AI19,"")</f>
        <v/>
      </c>
      <c r="F19" s="155" t="str">
        <f>IF('M3'!AI19&lt;&gt;0,'M3'!AI19,"")</f>
        <v/>
      </c>
      <c r="G19" s="155" t="str">
        <f>IF('M4'!AI19&lt;&gt;0,'M4'!AI19,"")</f>
        <v/>
      </c>
      <c r="H19" s="155" t="str">
        <f>IF('M5'!AI19&lt;&gt;0,'M5'!AI19,"")</f>
        <v/>
      </c>
      <c r="I19" s="155" t="str">
        <f>IF('M6'!AI19&lt;&gt;0,'M6'!AI19,"")</f>
        <v/>
      </c>
      <c r="J19" s="155" t="str">
        <f>IF('M7'!AI19&lt;&gt;0,'M7'!AI19,"")</f>
        <v/>
      </c>
      <c r="K19" s="155" t="str">
        <f>IF('M8'!AI19&lt;&gt;0,'M8'!AI19,"")</f>
        <v/>
      </c>
      <c r="L19" s="155" t="str">
        <f>IF('M9'!AI19&lt;&gt;0,'M9'!AI19,"")</f>
        <v/>
      </c>
      <c r="M19" s="155" t="str">
        <f>IF('M10'!AI19&lt;&gt;0,'M10'!AI19,"")</f>
        <v/>
      </c>
      <c r="N19" s="155" t="str">
        <f>IF('M11'!AI19&lt;&gt;0,'M11'!AI19,"")</f>
        <v/>
      </c>
      <c r="O19" s="155" t="str">
        <f>IF('M12'!AI19&lt;&gt;0,'M12'!AI19,"")</f>
        <v/>
      </c>
      <c r="P19" s="155" t="str">
        <f>IF('M13'!AI19&lt;&gt;0,'M13'!AI19,"")</f>
        <v/>
      </c>
      <c r="Q19" s="156" t="str">
        <f t="shared" si="0"/>
        <v/>
      </c>
      <c r="R19" s="165"/>
      <c r="S19" s="161" t="str">
        <f t="shared" si="1"/>
        <v/>
      </c>
      <c r="T19" s="169"/>
      <c r="U19" s="152" t="str">
        <f t="shared" si="2"/>
        <v/>
      </c>
      <c r="V19" s="173" t="str">
        <f t="shared" si="3"/>
        <v>Kém</v>
      </c>
      <c r="W19" s="126"/>
      <c r="X19" s="126"/>
      <c r="Y19" s="126"/>
      <c r="Z19" s="126"/>
    </row>
    <row r="20" spans="1:26" ht="18.75" customHeight="1">
      <c r="A20" s="134">
        <v>16</v>
      </c>
      <c r="B20" s="147" t="str">
        <f>IF(DS!B20&lt;&gt;"",DS!B20,"")</f>
        <v/>
      </c>
      <c r="C20" s="135" t="str">
        <f>IF(DS!C20&lt;&gt;"",DS!C20,"")</f>
        <v/>
      </c>
      <c r="D20" s="136" t="str">
        <f>IF('M1'!AI20&lt;&gt;0,'M1'!AI20,"")</f>
        <v/>
      </c>
      <c r="E20" s="136" t="str">
        <f>IF('M2'!AI20&lt;&gt;0,'M2'!AI20,"")</f>
        <v/>
      </c>
      <c r="F20" s="136" t="str">
        <f>IF('M3'!AI20&lt;&gt;0,'M3'!AI20,"")</f>
        <v/>
      </c>
      <c r="G20" s="136" t="str">
        <f>IF('M4'!AI20&lt;&gt;0,'M4'!AI20,"")</f>
        <v/>
      </c>
      <c r="H20" s="136" t="str">
        <f>IF('M5'!AI20&lt;&gt;0,'M5'!AI20,"")</f>
        <v/>
      </c>
      <c r="I20" s="136" t="str">
        <f>IF('M6'!AI20&lt;&gt;0,'M6'!AI20,"")</f>
        <v/>
      </c>
      <c r="J20" s="136" t="str">
        <f>IF('M7'!AI20&lt;&gt;0,'M7'!AI20,"")</f>
        <v/>
      </c>
      <c r="K20" s="136" t="str">
        <f>IF('M8'!AI20&lt;&gt;0,'M8'!AI20,"")</f>
        <v/>
      </c>
      <c r="L20" s="136" t="str">
        <f>IF('M9'!AI20&lt;&gt;0,'M9'!AI20,"")</f>
        <v/>
      </c>
      <c r="M20" s="136" t="str">
        <f>IF('M10'!AI20&lt;&gt;0,'M10'!AI20,"")</f>
        <v/>
      </c>
      <c r="N20" s="136" t="str">
        <f>IF('M11'!AI20&lt;&gt;0,'M11'!AI20,"")</f>
        <v/>
      </c>
      <c r="O20" s="136" t="str">
        <f>IF('M12'!AI20&lt;&gt;0,'M12'!AI20,"")</f>
        <v/>
      </c>
      <c r="P20" s="136" t="str">
        <f>IF('M13'!AI20&lt;&gt;0,'M13'!AI20,"")</f>
        <v/>
      </c>
      <c r="Q20" s="149" t="str">
        <f t="shared" si="0"/>
        <v/>
      </c>
      <c r="R20" s="163"/>
      <c r="S20" s="159" t="str">
        <f t="shared" si="1"/>
        <v/>
      </c>
      <c r="T20" s="167"/>
      <c r="U20" s="150" t="str">
        <f t="shared" si="2"/>
        <v/>
      </c>
      <c r="V20" s="173" t="str">
        <f t="shared" si="3"/>
        <v>Kém</v>
      </c>
      <c r="W20" s="126"/>
      <c r="X20" s="126"/>
      <c r="Y20" s="126"/>
      <c r="Z20" s="126"/>
    </row>
    <row r="21" spans="1:26" ht="18.75" customHeight="1">
      <c r="A21" s="127">
        <v>17</v>
      </c>
      <c r="B21" s="145" t="str">
        <f>IF(DS!B21&lt;&gt;"",DS!B21,"")</f>
        <v/>
      </c>
      <c r="C21" s="130" t="str">
        <f>IF(DS!C21&lt;&gt;"",DS!C21,"")</f>
        <v/>
      </c>
      <c r="D21" s="128" t="str">
        <f>IF('M1'!AI21&lt;&gt;0,'M1'!AI21,"")</f>
        <v/>
      </c>
      <c r="E21" s="128" t="str">
        <f>IF('M2'!AI21&lt;&gt;0,'M2'!AI21,"")</f>
        <v/>
      </c>
      <c r="F21" s="128" t="str">
        <f>IF('M3'!AI21&lt;&gt;0,'M3'!AI21,"")</f>
        <v/>
      </c>
      <c r="G21" s="128" t="str">
        <f>IF('M4'!AI21&lt;&gt;0,'M4'!AI21,"")</f>
        <v/>
      </c>
      <c r="H21" s="128" t="str">
        <f>IF('M5'!AI21&lt;&gt;0,'M5'!AI21,"")</f>
        <v/>
      </c>
      <c r="I21" s="128" t="str">
        <f>IF('M6'!AI21&lt;&gt;0,'M6'!AI21,"")</f>
        <v/>
      </c>
      <c r="J21" s="128" t="str">
        <f>IF('M7'!AI21&lt;&gt;0,'M7'!AI21,"")</f>
        <v/>
      </c>
      <c r="K21" s="128" t="str">
        <f>IF('M8'!AI21&lt;&gt;0,'M8'!AI21,"")</f>
        <v/>
      </c>
      <c r="L21" s="128" t="str">
        <f>IF('M9'!AI21&lt;&gt;0,'M9'!AI21,"")</f>
        <v/>
      </c>
      <c r="M21" s="128" t="str">
        <f>IF('M10'!AI21&lt;&gt;0,'M10'!AI21,"")</f>
        <v/>
      </c>
      <c r="N21" s="128" t="str">
        <f>IF('M11'!AI21&lt;&gt;0,'M11'!AI21,"")</f>
        <v/>
      </c>
      <c r="O21" s="128" t="str">
        <f>IF('M12'!AI21&lt;&gt;0,'M12'!AI21,"")</f>
        <v/>
      </c>
      <c r="P21" s="128" t="str">
        <f>IF('M13'!AI21&lt;&gt;0,'M13'!AI21,"")</f>
        <v/>
      </c>
      <c r="Q21" s="154" t="str">
        <f t="shared" si="0"/>
        <v/>
      </c>
      <c r="R21" s="164"/>
      <c r="S21" s="160" t="str">
        <f t="shared" si="1"/>
        <v/>
      </c>
      <c r="T21" s="168"/>
      <c r="U21" s="151" t="str">
        <f t="shared" si="2"/>
        <v/>
      </c>
      <c r="V21" s="173" t="str">
        <f t="shared" si="3"/>
        <v>Kém</v>
      </c>
      <c r="W21" s="126"/>
      <c r="X21" s="126"/>
      <c r="Y21" s="126"/>
      <c r="Z21" s="126"/>
    </row>
    <row r="22" spans="1:26" ht="18.75" customHeight="1">
      <c r="A22" s="127">
        <v>18</v>
      </c>
      <c r="B22" s="145" t="str">
        <f>IF(DS!B22&lt;&gt;"",DS!B22,"")</f>
        <v/>
      </c>
      <c r="C22" s="130" t="str">
        <f>IF(DS!C22&lt;&gt;"",DS!C22,"")</f>
        <v/>
      </c>
      <c r="D22" s="128" t="str">
        <f>IF('M1'!AI22&lt;&gt;0,'M1'!AI22,"")</f>
        <v/>
      </c>
      <c r="E22" s="128" t="str">
        <f>IF('M2'!AI22&lt;&gt;0,'M2'!AI22,"")</f>
        <v/>
      </c>
      <c r="F22" s="128" t="str">
        <f>IF('M3'!AI22&lt;&gt;0,'M3'!AI22,"")</f>
        <v/>
      </c>
      <c r="G22" s="128" t="str">
        <f>IF('M4'!AI22&lt;&gt;0,'M4'!AI22,"")</f>
        <v/>
      </c>
      <c r="H22" s="128" t="str">
        <f>IF('M5'!AI22&lt;&gt;0,'M5'!AI22,"")</f>
        <v/>
      </c>
      <c r="I22" s="128" t="str">
        <f>IF('M6'!AI22&lt;&gt;0,'M6'!AI22,"")</f>
        <v/>
      </c>
      <c r="J22" s="128" t="str">
        <f>IF('M7'!AI22&lt;&gt;0,'M7'!AI22,"")</f>
        <v/>
      </c>
      <c r="K22" s="128" t="str">
        <f>IF('M8'!AI22&lt;&gt;0,'M8'!AI22,"")</f>
        <v/>
      </c>
      <c r="L22" s="128" t="str">
        <f>IF('M9'!AI22&lt;&gt;0,'M9'!AI22,"")</f>
        <v/>
      </c>
      <c r="M22" s="128" t="str">
        <f>IF('M10'!AI22&lt;&gt;0,'M10'!AI22,"")</f>
        <v/>
      </c>
      <c r="N22" s="128" t="str">
        <f>IF('M11'!AI22&lt;&gt;0,'M11'!AI22,"")</f>
        <v/>
      </c>
      <c r="O22" s="128" t="str">
        <f>IF('M12'!AI22&lt;&gt;0,'M12'!AI22,"")</f>
        <v/>
      </c>
      <c r="P22" s="128" t="str">
        <f>IF('M13'!AI22&lt;&gt;0,'M13'!AI22,"")</f>
        <v/>
      </c>
      <c r="Q22" s="154" t="str">
        <f t="shared" si="0"/>
        <v/>
      </c>
      <c r="R22" s="164"/>
      <c r="S22" s="160" t="str">
        <f t="shared" si="1"/>
        <v/>
      </c>
      <c r="T22" s="168"/>
      <c r="U22" s="151" t="str">
        <f t="shared" si="2"/>
        <v/>
      </c>
      <c r="V22" s="173" t="str">
        <f t="shared" si="3"/>
        <v>Kém</v>
      </c>
      <c r="W22" s="126"/>
      <c r="X22" s="126"/>
      <c r="Y22" s="126"/>
      <c r="Z22" s="126"/>
    </row>
    <row r="23" spans="1:26" ht="18.75" customHeight="1">
      <c r="A23" s="127">
        <v>19</v>
      </c>
      <c r="B23" s="145" t="str">
        <f>IF(DS!B23&lt;&gt;"",DS!B23,"")</f>
        <v/>
      </c>
      <c r="C23" s="130" t="str">
        <f>IF(DS!C23&lt;&gt;"",DS!C23,"")</f>
        <v/>
      </c>
      <c r="D23" s="128" t="str">
        <f>IF('M1'!AI23&lt;&gt;0,'M1'!AI23,"")</f>
        <v/>
      </c>
      <c r="E23" s="128" t="str">
        <f>IF('M2'!AI23&lt;&gt;0,'M2'!AI23,"")</f>
        <v/>
      </c>
      <c r="F23" s="128" t="str">
        <f>IF('M3'!AI23&lt;&gt;0,'M3'!AI23,"")</f>
        <v/>
      </c>
      <c r="G23" s="128" t="str">
        <f>IF('M4'!AI23&lt;&gt;0,'M4'!AI23,"")</f>
        <v/>
      </c>
      <c r="H23" s="128" t="str">
        <f>IF('M5'!AI23&lt;&gt;0,'M5'!AI23,"")</f>
        <v/>
      </c>
      <c r="I23" s="128" t="str">
        <f>IF('M6'!AI23&lt;&gt;0,'M6'!AI23,"")</f>
        <v/>
      </c>
      <c r="J23" s="128" t="str">
        <f>IF('M7'!AI23&lt;&gt;0,'M7'!AI23,"")</f>
        <v/>
      </c>
      <c r="K23" s="128" t="str">
        <f>IF('M8'!AI23&lt;&gt;0,'M8'!AI23,"")</f>
        <v/>
      </c>
      <c r="L23" s="128" t="str">
        <f>IF('M9'!AI23&lt;&gt;0,'M9'!AI23,"")</f>
        <v/>
      </c>
      <c r="M23" s="128" t="str">
        <f>IF('M10'!AI23&lt;&gt;0,'M10'!AI23,"")</f>
        <v/>
      </c>
      <c r="N23" s="128" t="str">
        <f>IF('M11'!AI23&lt;&gt;0,'M11'!AI23,"")</f>
        <v/>
      </c>
      <c r="O23" s="128" t="str">
        <f>IF('M12'!AI23&lt;&gt;0,'M12'!AI23,"")</f>
        <v/>
      </c>
      <c r="P23" s="128" t="str">
        <f>IF('M13'!AI23&lt;&gt;0,'M13'!AI23,"")</f>
        <v/>
      </c>
      <c r="Q23" s="154" t="str">
        <f t="shared" si="0"/>
        <v/>
      </c>
      <c r="R23" s="164"/>
      <c r="S23" s="160" t="str">
        <f t="shared" si="1"/>
        <v/>
      </c>
      <c r="T23" s="168"/>
      <c r="U23" s="151" t="str">
        <f t="shared" si="2"/>
        <v/>
      </c>
      <c r="V23" s="173" t="str">
        <f t="shared" si="3"/>
        <v>Kém</v>
      </c>
      <c r="W23" s="126"/>
      <c r="X23" s="126"/>
      <c r="Y23" s="126"/>
      <c r="Z23" s="126"/>
    </row>
    <row r="24" spans="1:26" ht="18.75" customHeight="1">
      <c r="A24" s="137">
        <v>20</v>
      </c>
      <c r="B24" s="146" t="str">
        <f>IF(DS!B24&lt;&gt;"",DS!B24,"")</f>
        <v/>
      </c>
      <c r="C24" s="138" t="str">
        <f>IF(DS!C24&lt;&gt;"",DS!C24,"")</f>
        <v/>
      </c>
      <c r="D24" s="155" t="str">
        <f>IF('M1'!AI24&lt;&gt;0,'M1'!AI24,"")</f>
        <v/>
      </c>
      <c r="E24" s="155" t="str">
        <f>IF('M2'!AI24&lt;&gt;0,'M2'!AI24,"")</f>
        <v/>
      </c>
      <c r="F24" s="155" t="str">
        <f>IF('M3'!AI24&lt;&gt;0,'M3'!AI24,"")</f>
        <v/>
      </c>
      <c r="G24" s="155" t="str">
        <f>IF('M4'!AI24&lt;&gt;0,'M4'!AI24,"")</f>
        <v/>
      </c>
      <c r="H24" s="155" t="str">
        <f>IF('M5'!AI24&lt;&gt;0,'M5'!AI24,"")</f>
        <v/>
      </c>
      <c r="I24" s="155" t="str">
        <f>IF('M6'!AI24&lt;&gt;0,'M6'!AI24,"")</f>
        <v/>
      </c>
      <c r="J24" s="155" t="str">
        <f>IF('M7'!AI24&lt;&gt;0,'M7'!AI24,"")</f>
        <v/>
      </c>
      <c r="K24" s="155" t="str">
        <f>IF('M8'!AI24&lt;&gt;0,'M8'!AI24,"")</f>
        <v/>
      </c>
      <c r="L24" s="155" t="str">
        <f>IF('M9'!AI24&lt;&gt;0,'M9'!AI24,"")</f>
        <v/>
      </c>
      <c r="M24" s="155" t="str">
        <f>IF('M10'!AI24&lt;&gt;0,'M10'!AI24,"")</f>
        <v/>
      </c>
      <c r="N24" s="155" t="str">
        <f>IF('M11'!AI24&lt;&gt;0,'M11'!AI24,"")</f>
        <v/>
      </c>
      <c r="O24" s="155" t="str">
        <f>IF('M12'!AI24&lt;&gt;0,'M12'!AI24,"")</f>
        <v/>
      </c>
      <c r="P24" s="155" t="str">
        <f>IF('M13'!AI24&lt;&gt;0,'M13'!AI24,"")</f>
        <v/>
      </c>
      <c r="Q24" s="156" t="str">
        <f t="shared" si="0"/>
        <v/>
      </c>
      <c r="R24" s="165"/>
      <c r="S24" s="161" t="str">
        <f t="shared" si="1"/>
        <v/>
      </c>
      <c r="T24" s="169"/>
      <c r="U24" s="152" t="str">
        <f t="shared" si="2"/>
        <v/>
      </c>
      <c r="V24" s="173" t="str">
        <f t="shared" si="3"/>
        <v>Kém</v>
      </c>
      <c r="W24" s="126"/>
      <c r="X24" s="126"/>
      <c r="Y24" s="126"/>
      <c r="Z24" s="126"/>
    </row>
    <row r="25" spans="1:26" ht="18.75" customHeight="1">
      <c r="A25" s="134">
        <v>21</v>
      </c>
      <c r="B25" s="147" t="str">
        <f>IF(DS!B25&lt;&gt;"",DS!B25,"")</f>
        <v/>
      </c>
      <c r="C25" s="135" t="str">
        <f>IF(DS!C25&lt;&gt;"",DS!C25,"")</f>
        <v/>
      </c>
      <c r="D25" s="136" t="str">
        <f>IF('M1'!AI25&lt;&gt;0,'M1'!AI25,"")</f>
        <v/>
      </c>
      <c r="E25" s="136" t="str">
        <f>IF('M2'!AI25&lt;&gt;0,'M2'!AI25,"")</f>
        <v/>
      </c>
      <c r="F25" s="136" t="str">
        <f>IF('M3'!AI25&lt;&gt;0,'M3'!AI25,"")</f>
        <v/>
      </c>
      <c r="G25" s="136" t="str">
        <f>IF('M4'!AI25&lt;&gt;0,'M4'!AI25,"")</f>
        <v/>
      </c>
      <c r="H25" s="136" t="str">
        <f>IF('M5'!AI25&lt;&gt;0,'M5'!AI25,"")</f>
        <v/>
      </c>
      <c r="I25" s="136" t="str">
        <f>IF('M6'!AI25&lt;&gt;0,'M6'!AI25,"")</f>
        <v/>
      </c>
      <c r="J25" s="136" t="str">
        <f>IF('M7'!AI25&lt;&gt;0,'M7'!AI25,"")</f>
        <v/>
      </c>
      <c r="K25" s="136" t="str">
        <f>IF('M8'!AI25&lt;&gt;0,'M8'!AI25,"")</f>
        <v/>
      </c>
      <c r="L25" s="136" t="str">
        <f>IF('M9'!AI25&lt;&gt;0,'M9'!AI25,"")</f>
        <v/>
      </c>
      <c r="M25" s="136" t="str">
        <f>IF('M10'!AI25&lt;&gt;0,'M10'!AI25,"")</f>
        <v/>
      </c>
      <c r="N25" s="136" t="str">
        <f>IF('M11'!AI25&lt;&gt;0,'M11'!AI25,"")</f>
        <v/>
      </c>
      <c r="O25" s="136" t="str">
        <f>IF('M12'!AI25&lt;&gt;0,'M12'!AI25,"")</f>
        <v/>
      </c>
      <c r="P25" s="136" t="str">
        <f>IF('M13'!AI25&lt;&gt;0,'M13'!AI25,"")</f>
        <v/>
      </c>
      <c r="Q25" s="149" t="str">
        <f t="shared" si="0"/>
        <v/>
      </c>
      <c r="R25" s="163"/>
      <c r="S25" s="159" t="str">
        <f t="shared" si="1"/>
        <v/>
      </c>
      <c r="T25" s="167"/>
      <c r="U25" s="150" t="str">
        <f t="shared" si="2"/>
        <v/>
      </c>
      <c r="V25" s="173" t="str">
        <f t="shared" si="3"/>
        <v>Kém</v>
      </c>
      <c r="W25" s="126"/>
      <c r="X25" s="126"/>
      <c r="Y25" s="126"/>
      <c r="Z25" s="126"/>
    </row>
    <row r="26" spans="1:26" ht="18.75" customHeight="1">
      <c r="A26" s="127">
        <v>22</v>
      </c>
      <c r="B26" s="145" t="str">
        <f>IF(DS!B26&lt;&gt;"",DS!B26,"")</f>
        <v/>
      </c>
      <c r="C26" s="130" t="str">
        <f>IF(DS!C26&lt;&gt;"",DS!C26,"")</f>
        <v/>
      </c>
      <c r="D26" s="128" t="str">
        <f>IF('M1'!AI26&lt;&gt;0,'M1'!AI26,"")</f>
        <v/>
      </c>
      <c r="E26" s="128" t="str">
        <f>IF('M2'!AI26&lt;&gt;0,'M2'!AI26,"")</f>
        <v/>
      </c>
      <c r="F26" s="128" t="str">
        <f>IF('M3'!AI26&lt;&gt;0,'M3'!AI26,"")</f>
        <v/>
      </c>
      <c r="G26" s="128" t="str">
        <f>IF('M4'!AI26&lt;&gt;0,'M4'!AI26,"")</f>
        <v/>
      </c>
      <c r="H26" s="128" t="str">
        <f>IF('M5'!AI26&lt;&gt;0,'M5'!AI26,"")</f>
        <v/>
      </c>
      <c r="I26" s="128" t="str">
        <f>IF('M6'!AI26&lt;&gt;0,'M6'!AI26,"")</f>
        <v/>
      </c>
      <c r="J26" s="128" t="str">
        <f>IF('M7'!AI26&lt;&gt;0,'M7'!AI26,"")</f>
        <v/>
      </c>
      <c r="K26" s="128" t="str">
        <f>IF('M8'!AI26&lt;&gt;0,'M8'!AI26,"")</f>
        <v/>
      </c>
      <c r="L26" s="128" t="str">
        <f>IF('M9'!AI26&lt;&gt;0,'M9'!AI26,"")</f>
        <v/>
      </c>
      <c r="M26" s="128" t="str">
        <f>IF('M10'!AI26&lt;&gt;0,'M10'!AI26,"")</f>
        <v/>
      </c>
      <c r="N26" s="128" t="str">
        <f>IF('M11'!AI26&lt;&gt;0,'M11'!AI26,"")</f>
        <v/>
      </c>
      <c r="O26" s="128" t="str">
        <f>IF('M12'!AI26&lt;&gt;0,'M12'!AI26,"")</f>
        <v/>
      </c>
      <c r="P26" s="128" t="str">
        <f>IF('M13'!AI26&lt;&gt;0,'M13'!AI26,"")</f>
        <v/>
      </c>
      <c r="Q26" s="154" t="str">
        <f t="shared" si="0"/>
        <v/>
      </c>
      <c r="R26" s="164"/>
      <c r="S26" s="160" t="str">
        <f t="shared" si="1"/>
        <v/>
      </c>
      <c r="T26" s="168"/>
      <c r="U26" s="151" t="str">
        <f t="shared" si="2"/>
        <v/>
      </c>
      <c r="V26" s="173" t="str">
        <f t="shared" si="3"/>
        <v>Kém</v>
      </c>
      <c r="W26" s="126"/>
      <c r="X26" s="126"/>
      <c r="Y26" s="126"/>
      <c r="Z26" s="126"/>
    </row>
    <row r="27" spans="1:26" ht="18.75" customHeight="1">
      <c r="A27" s="127">
        <v>23</v>
      </c>
      <c r="B27" s="145" t="str">
        <f>IF(DS!B27&lt;&gt;"",DS!B27,"")</f>
        <v/>
      </c>
      <c r="C27" s="130" t="str">
        <f>IF(DS!C27&lt;&gt;"",DS!C27,"")</f>
        <v/>
      </c>
      <c r="D27" s="128" t="str">
        <f>IF('M1'!AI27&lt;&gt;0,'M1'!AI27,"")</f>
        <v/>
      </c>
      <c r="E27" s="128" t="str">
        <f>IF('M2'!AI27&lt;&gt;0,'M2'!AI27,"")</f>
        <v/>
      </c>
      <c r="F27" s="128" t="str">
        <f>IF('M3'!AI27&lt;&gt;0,'M3'!AI27,"")</f>
        <v/>
      </c>
      <c r="G27" s="128" t="str">
        <f>IF('M4'!AI27&lt;&gt;0,'M4'!AI27,"")</f>
        <v/>
      </c>
      <c r="H27" s="128" t="str">
        <f>IF('M5'!AI27&lt;&gt;0,'M5'!AI27,"")</f>
        <v/>
      </c>
      <c r="I27" s="128" t="str">
        <f>IF('M6'!AI27&lt;&gt;0,'M6'!AI27,"")</f>
        <v/>
      </c>
      <c r="J27" s="128" t="str">
        <f>IF('M7'!AI27&lt;&gt;0,'M7'!AI27,"")</f>
        <v/>
      </c>
      <c r="K27" s="128" t="str">
        <f>IF('M8'!AI27&lt;&gt;0,'M8'!AI27,"")</f>
        <v/>
      </c>
      <c r="L27" s="128" t="str">
        <f>IF('M9'!AI27&lt;&gt;0,'M9'!AI27,"")</f>
        <v/>
      </c>
      <c r="M27" s="128" t="str">
        <f>IF('M10'!AI27&lt;&gt;0,'M10'!AI27,"")</f>
        <v/>
      </c>
      <c r="N27" s="128" t="str">
        <f>IF('M11'!AI27&lt;&gt;0,'M11'!AI27,"")</f>
        <v/>
      </c>
      <c r="O27" s="128" t="str">
        <f>IF('M12'!AI27&lt;&gt;0,'M12'!AI27,"")</f>
        <v/>
      </c>
      <c r="P27" s="128" t="str">
        <f>IF('M13'!AI27&lt;&gt;0,'M13'!AI27,"")</f>
        <v/>
      </c>
      <c r="Q27" s="154" t="str">
        <f t="shared" si="0"/>
        <v/>
      </c>
      <c r="R27" s="164"/>
      <c r="S27" s="160" t="str">
        <f t="shared" si="1"/>
        <v/>
      </c>
      <c r="T27" s="168"/>
      <c r="U27" s="151" t="str">
        <f t="shared" si="2"/>
        <v/>
      </c>
      <c r="V27" s="173" t="str">
        <f t="shared" si="3"/>
        <v>Kém</v>
      </c>
      <c r="W27" s="126"/>
      <c r="X27" s="126"/>
      <c r="Y27" s="126"/>
      <c r="Z27" s="126"/>
    </row>
    <row r="28" spans="1:26" ht="18.75" customHeight="1">
      <c r="A28" s="127">
        <v>24</v>
      </c>
      <c r="B28" s="145" t="str">
        <f>IF(DS!B28&lt;&gt;"",DS!B28,"")</f>
        <v/>
      </c>
      <c r="C28" s="130" t="str">
        <f>IF(DS!C28&lt;&gt;"",DS!C28,"")</f>
        <v/>
      </c>
      <c r="D28" s="128" t="str">
        <f>IF('M1'!AI28&lt;&gt;0,'M1'!AI28,"")</f>
        <v/>
      </c>
      <c r="E28" s="128" t="str">
        <f>IF('M2'!AI28&lt;&gt;0,'M2'!AI28,"")</f>
        <v/>
      </c>
      <c r="F28" s="128" t="str">
        <f>IF('M3'!AI28&lt;&gt;0,'M3'!AI28,"")</f>
        <v/>
      </c>
      <c r="G28" s="128" t="str">
        <f>IF('M4'!AI28&lt;&gt;0,'M4'!AI28,"")</f>
        <v/>
      </c>
      <c r="H28" s="128" t="str">
        <f>IF('M5'!AI28&lt;&gt;0,'M5'!AI28,"")</f>
        <v/>
      </c>
      <c r="I28" s="128" t="str">
        <f>IF('M6'!AI28&lt;&gt;0,'M6'!AI28,"")</f>
        <v/>
      </c>
      <c r="J28" s="128" t="str">
        <f>IF('M7'!AI28&lt;&gt;0,'M7'!AI28,"")</f>
        <v/>
      </c>
      <c r="K28" s="128" t="str">
        <f>IF('M8'!AI28&lt;&gt;0,'M8'!AI28,"")</f>
        <v/>
      </c>
      <c r="L28" s="128" t="str">
        <f>IF('M9'!AI28&lt;&gt;0,'M9'!AI28,"")</f>
        <v/>
      </c>
      <c r="M28" s="128" t="str">
        <f>IF('M10'!AI28&lt;&gt;0,'M10'!AI28,"")</f>
        <v/>
      </c>
      <c r="N28" s="128" t="str">
        <f>IF('M11'!AI28&lt;&gt;0,'M11'!AI28,"")</f>
        <v/>
      </c>
      <c r="O28" s="128" t="str">
        <f>IF('M12'!AI28&lt;&gt;0,'M12'!AI28,"")</f>
        <v/>
      </c>
      <c r="P28" s="128" t="str">
        <f>IF('M13'!AI28&lt;&gt;0,'M13'!AI28,"")</f>
        <v/>
      </c>
      <c r="Q28" s="154" t="str">
        <f t="shared" si="0"/>
        <v/>
      </c>
      <c r="R28" s="164"/>
      <c r="S28" s="160" t="str">
        <f t="shared" si="1"/>
        <v/>
      </c>
      <c r="T28" s="168"/>
      <c r="U28" s="151" t="str">
        <f t="shared" si="2"/>
        <v/>
      </c>
      <c r="V28" s="173" t="str">
        <f t="shared" si="3"/>
        <v>Kém</v>
      </c>
      <c r="W28" s="126"/>
      <c r="X28" s="126"/>
      <c r="Y28" s="126"/>
      <c r="Z28" s="126"/>
    </row>
    <row r="29" spans="1:26" ht="18.75" customHeight="1">
      <c r="A29" s="137">
        <v>25</v>
      </c>
      <c r="B29" s="146" t="str">
        <f>IF(DS!B29&lt;&gt;"",DS!B29,"")</f>
        <v/>
      </c>
      <c r="C29" s="138" t="str">
        <f>IF(DS!C29&lt;&gt;"",DS!C29,"")</f>
        <v/>
      </c>
      <c r="D29" s="155" t="str">
        <f>IF('M1'!AI29&lt;&gt;0,'M1'!AI29,"")</f>
        <v/>
      </c>
      <c r="E29" s="155" t="str">
        <f>IF('M2'!AI29&lt;&gt;0,'M2'!AI29,"")</f>
        <v/>
      </c>
      <c r="F29" s="155" t="str">
        <f>IF('M3'!AI29&lt;&gt;0,'M3'!AI29,"")</f>
        <v/>
      </c>
      <c r="G29" s="155" t="str">
        <f>IF('M4'!AI29&lt;&gt;0,'M4'!AI29,"")</f>
        <v/>
      </c>
      <c r="H29" s="155" t="str">
        <f>IF('M5'!AI29&lt;&gt;0,'M5'!AI29,"")</f>
        <v/>
      </c>
      <c r="I29" s="155" t="str">
        <f>IF('M6'!AI29&lt;&gt;0,'M6'!AI29,"")</f>
        <v/>
      </c>
      <c r="J29" s="155" t="str">
        <f>IF('M7'!AI29&lt;&gt;0,'M7'!AI29,"")</f>
        <v/>
      </c>
      <c r="K29" s="155" t="str">
        <f>IF('M8'!AI29&lt;&gt;0,'M8'!AI29,"")</f>
        <v/>
      </c>
      <c r="L29" s="155" t="str">
        <f>IF('M9'!AI29&lt;&gt;0,'M9'!AI29,"")</f>
        <v/>
      </c>
      <c r="M29" s="155" t="str">
        <f>IF('M10'!AI29&lt;&gt;0,'M10'!AI29,"")</f>
        <v/>
      </c>
      <c r="N29" s="155" t="str">
        <f>IF('M11'!AI29&lt;&gt;0,'M11'!AI29,"")</f>
        <v/>
      </c>
      <c r="O29" s="155" t="str">
        <f>IF('M12'!AI29&lt;&gt;0,'M12'!AI29,"")</f>
        <v/>
      </c>
      <c r="P29" s="155" t="str">
        <f>IF('M13'!AI29&lt;&gt;0,'M13'!AI29,"")</f>
        <v/>
      </c>
      <c r="Q29" s="156" t="str">
        <f t="shared" si="0"/>
        <v/>
      </c>
      <c r="R29" s="165"/>
      <c r="S29" s="161" t="str">
        <f t="shared" si="1"/>
        <v/>
      </c>
      <c r="T29" s="169"/>
      <c r="U29" s="152" t="str">
        <f t="shared" si="2"/>
        <v/>
      </c>
      <c r="V29" s="173" t="str">
        <f t="shared" si="3"/>
        <v>Kém</v>
      </c>
      <c r="W29" s="126"/>
      <c r="X29" s="126"/>
      <c r="Y29" s="126"/>
      <c r="Z29" s="126"/>
    </row>
    <row r="30" spans="1:26" ht="18.75" customHeight="1">
      <c r="A30" s="134">
        <v>26</v>
      </c>
      <c r="B30" s="147" t="str">
        <f>IF(DS!B30&lt;&gt;"",DS!B30,"")</f>
        <v/>
      </c>
      <c r="C30" s="135" t="str">
        <f>IF(DS!C30&lt;&gt;"",DS!C30,"")</f>
        <v/>
      </c>
      <c r="D30" s="136" t="str">
        <f>IF('M1'!AI30&lt;&gt;0,'M1'!AI30,"")</f>
        <v/>
      </c>
      <c r="E30" s="136" t="str">
        <f>IF('M2'!AI30&lt;&gt;0,'M2'!AI30,"")</f>
        <v/>
      </c>
      <c r="F30" s="136" t="str">
        <f>IF('M3'!AI30&lt;&gt;0,'M3'!AI30,"")</f>
        <v/>
      </c>
      <c r="G30" s="136" t="str">
        <f>IF('M4'!AI30&lt;&gt;0,'M4'!AI30,"")</f>
        <v/>
      </c>
      <c r="H30" s="136" t="str">
        <f>IF('M5'!AI30&lt;&gt;0,'M5'!AI30,"")</f>
        <v/>
      </c>
      <c r="I30" s="136" t="str">
        <f>IF('M6'!AI30&lt;&gt;0,'M6'!AI30,"")</f>
        <v/>
      </c>
      <c r="J30" s="136" t="str">
        <f>IF('M7'!AI30&lt;&gt;0,'M7'!AI30,"")</f>
        <v/>
      </c>
      <c r="K30" s="136" t="str">
        <f>IF('M8'!AI30&lt;&gt;0,'M8'!AI30,"")</f>
        <v/>
      </c>
      <c r="L30" s="136" t="str">
        <f>IF('M9'!AI30&lt;&gt;0,'M9'!AI30,"")</f>
        <v/>
      </c>
      <c r="M30" s="136" t="str">
        <f>IF('M10'!AI30&lt;&gt;0,'M10'!AI30,"")</f>
        <v/>
      </c>
      <c r="N30" s="136" t="str">
        <f>IF('M11'!AI30&lt;&gt;0,'M11'!AI30,"")</f>
        <v/>
      </c>
      <c r="O30" s="136" t="str">
        <f>IF('M12'!AI30&lt;&gt;0,'M12'!AI30,"")</f>
        <v/>
      </c>
      <c r="P30" s="136" t="str">
        <f>IF('M13'!AI30&lt;&gt;0,'M13'!AI30,"")</f>
        <v/>
      </c>
      <c r="Q30" s="149" t="str">
        <f t="shared" si="0"/>
        <v/>
      </c>
      <c r="R30" s="163"/>
      <c r="S30" s="159" t="str">
        <f t="shared" si="1"/>
        <v/>
      </c>
      <c r="T30" s="167"/>
      <c r="U30" s="150" t="str">
        <f t="shared" si="2"/>
        <v/>
      </c>
      <c r="V30" s="173" t="str">
        <f t="shared" si="3"/>
        <v>Kém</v>
      </c>
      <c r="W30" s="126"/>
      <c r="X30" s="126"/>
      <c r="Y30" s="126"/>
      <c r="Z30" s="126"/>
    </row>
    <row r="31" spans="1:26" ht="18.75" customHeight="1">
      <c r="A31" s="127">
        <v>27</v>
      </c>
      <c r="B31" s="145" t="str">
        <f>IF(DS!B31&lt;&gt;"",DS!B31,"")</f>
        <v/>
      </c>
      <c r="C31" s="130" t="str">
        <f>IF(DS!C31&lt;&gt;"",DS!C31,"")</f>
        <v/>
      </c>
      <c r="D31" s="128" t="str">
        <f>IF('M1'!AI31&lt;&gt;0,'M1'!AI31,"")</f>
        <v/>
      </c>
      <c r="E31" s="128" t="str">
        <f>IF('M2'!AI31&lt;&gt;0,'M2'!AI31,"")</f>
        <v/>
      </c>
      <c r="F31" s="128" t="str">
        <f>IF('M3'!AI31&lt;&gt;0,'M3'!AI31,"")</f>
        <v/>
      </c>
      <c r="G31" s="128" t="str">
        <f>IF('M4'!AI31&lt;&gt;0,'M4'!AI31,"")</f>
        <v/>
      </c>
      <c r="H31" s="128" t="str">
        <f>IF('M5'!AI31&lt;&gt;0,'M5'!AI31,"")</f>
        <v/>
      </c>
      <c r="I31" s="128" t="str">
        <f>IF('M6'!AI31&lt;&gt;0,'M6'!AI31,"")</f>
        <v/>
      </c>
      <c r="J31" s="128" t="str">
        <f>IF('M7'!AI31&lt;&gt;0,'M7'!AI31,"")</f>
        <v/>
      </c>
      <c r="K31" s="128" t="str">
        <f>IF('M8'!AI31&lt;&gt;0,'M8'!AI31,"")</f>
        <v/>
      </c>
      <c r="L31" s="128" t="str">
        <f>IF('M9'!AI31&lt;&gt;0,'M9'!AI31,"")</f>
        <v/>
      </c>
      <c r="M31" s="128" t="str">
        <f>IF('M10'!AI31&lt;&gt;0,'M10'!AI31,"")</f>
        <v/>
      </c>
      <c r="N31" s="128" t="str">
        <f>IF('M11'!AI31&lt;&gt;0,'M11'!AI31,"")</f>
        <v/>
      </c>
      <c r="O31" s="128" t="str">
        <f>IF('M12'!AI31&lt;&gt;0,'M12'!AI31,"")</f>
        <v/>
      </c>
      <c r="P31" s="128" t="str">
        <f>IF('M13'!AI31&lt;&gt;0,'M13'!AI31,"")</f>
        <v/>
      </c>
      <c r="Q31" s="154" t="str">
        <f t="shared" si="0"/>
        <v/>
      </c>
      <c r="R31" s="164"/>
      <c r="S31" s="160" t="str">
        <f t="shared" si="1"/>
        <v/>
      </c>
      <c r="T31" s="168"/>
      <c r="U31" s="151" t="str">
        <f t="shared" si="2"/>
        <v/>
      </c>
      <c r="V31" s="173" t="str">
        <f t="shared" si="3"/>
        <v>Kém</v>
      </c>
      <c r="W31" s="126"/>
      <c r="X31" s="126"/>
      <c r="Y31" s="126"/>
      <c r="Z31" s="126"/>
    </row>
    <row r="32" spans="1:26" ht="18.75" customHeight="1">
      <c r="A32" s="127">
        <v>28</v>
      </c>
      <c r="B32" s="145" t="str">
        <f>IF(DS!B32&lt;&gt;"",DS!B32,"")</f>
        <v/>
      </c>
      <c r="C32" s="130" t="str">
        <f>IF(DS!C32&lt;&gt;"",DS!C32,"")</f>
        <v/>
      </c>
      <c r="D32" s="128" t="str">
        <f>IF('M1'!AI32&lt;&gt;0,'M1'!AI32,"")</f>
        <v/>
      </c>
      <c r="E32" s="128" t="str">
        <f>IF('M2'!AI32&lt;&gt;0,'M2'!AI32,"")</f>
        <v/>
      </c>
      <c r="F32" s="128" t="str">
        <f>IF('M3'!AI32&lt;&gt;0,'M3'!AI32,"")</f>
        <v/>
      </c>
      <c r="G32" s="128" t="str">
        <f>IF('M4'!AI32&lt;&gt;0,'M4'!AI32,"")</f>
        <v/>
      </c>
      <c r="H32" s="128" t="str">
        <f>IF('M5'!AI32&lt;&gt;0,'M5'!AI32,"")</f>
        <v/>
      </c>
      <c r="I32" s="128" t="str">
        <f>IF('M6'!AI32&lt;&gt;0,'M6'!AI32,"")</f>
        <v/>
      </c>
      <c r="J32" s="128" t="str">
        <f>IF('M7'!AI32&lt;&gt;0,'M7'!AI32,"")</f>
        <v/>
      </c>
      <c r="K32" s="128" t="str">
        <f>IF('M8'!AI32&lt;&gt;0,'M8'!AI32,"")</f>
        <v/>
      </c>
      <c r="L32" s="128" t="str">
        <f>IF('M9'!AI32&lt;&gt;0,'M9'!AI32,"")</f>
        <v/>
      </c>
      <c r="M32" s="128" t="str">
        <f>IF('M10'!AI32&lt;&gt;0,'M10'!AI32,"")</f>
        <v/>
      </c>
      <c r="N32" s="128" t="str">
        <f>IF('M11'!AI32&lt;&gt;0,'M11'!AI32,"")</f>
        <v/>
      </c>
      <c r="O32" s="128" t="str">
        <f>IF('M12'!AI32&lt;&gt;0,'M12'!AI32,"")</f>
        <v/>
      </c>
      <c r="P32" s="128" t="str">
        <f>IF('M13'!AI32&lt;&gt;0,'M13'!AI32,"")</f>
        <v/>
      </c>
      <c r="Q32" s="154" t="str">
        <f t="shared" si="0"/>
        <v/>
      </c>
      <c r="R32" s="164"/>
      <c r="S32" s="160" t="str">
        <f t="shared" si="1"/>
        <v/>
      </c>
      <c r="T32" s="168"/>
      <c r="U32" s="151" t="str">
        <f t="shared" si="2"/>
        <v/>
      </c>
      <c r="V32" s="173" t="str">
        <f t="shared" si="3"/>
        <v>Kém</v>
      </c>
      <c r="W32" s="126"/>
      <c r="X32" s="126"/>
      <c r="Y32" s="126"/>
      <c r="Z32" s="126"/>
    </row>
    <row r="33" spans="1:26" ht="18.75" customHeight="1">
      <c r="A33" s="127">
        <v>29</v>
      </c>
      <c r="B33" s="145" t="str">
        <f>IF(DS!B33&lt;&gt;"",DS!B33,"")</f>
        <v/>
      </c>
      <c r="C33" s="130" t="str">
        <f>IF(DS!C33&lt;&gt;"",DS!C33,"")</f>
        <v/>
      </c>
      <c r="D33" s="128" t="str">
        <f>IF('M1'!AI33&lt;&gt;0,'M1'!AI33,"")</f>
        <v/>
      </c>
      <c r="E33" s="128" t="str">
        <f>IF('M2'!AI33&lt;&gt;0,'M2'!AI33,"")</f>
        <v/>
      </c>
      <c r="F33" s="128" t="str">
        <f>IF('M3'!AI33&lt;&gt;0,'M3'!AI33,"")</f>
        <v/>
      </c>
      <c r="G33" s="128" t="str">
        <f>IF('M4'!AI33&lt;&gt;0,'M4'!AI33,"")</f>
        <v/>
      </c>
      <c r="H33" s="128" t="str">
        <f>IF('M5'!AI33&lt;&gt;0,'M5'!AI33,"")</f>
        <v/>
      </c>
      <c r="I33" s="128" t="str">
        <f>IF('M6'!AI33&lt;&gt;0,'M6'!AI33,"")</f>
        <v/>
      </c>
      <c r="J33" s="128" t="str">
        <f>IF('M7'!AI33&lt;&gt;0,'M7'!AI33,"")</f>
        <v/>
      </c>
      <c r="K33" s="128" t="str">
        <f>IF('M8'!AI33&lt;&gt;0,'M8'!AI33,"")</f>
        <v/>
      </c>
      <c r="L33" s="128" t="str">
        <f>IF('M9'!AI33&lt;&gt;0,'M9'!AI33,"")</f>
        <v/>
      </c>
      <c r="M33" s="128" t="str">
        <f>IF('M10'!AI33&lt;&gt;0,'M10'!AI33,"")</f>
        <v/>
      </c>
      <c r="N33" s="128" t="str">
        <f>IF('M11'!AI33&lt;&gt;0,'M11'!AI33,"")</f>
        <v/>
      </c>
      <c r="O33" s="128" t="str">
        <f>IF('M12'!AI33&lt;&gt;0,'M12'!AI33,"")</f>
        <v/>
      </c>
      <c r="P33" s="128" t="str">
        <f>IF('M13'!AI33&lt;&gt;0,'M13'!AI33,"")</f>
        <v/>
      </c>
      <c r="Q33" s="154" t="str">
        <f t="shared" si="0"/>
        <v/>
      </c>
      <c r="R33" s="164"/>
      <c r="S33" s="160" t="str">
        <f t="shared" si="1"/>
        <v/>
      </c>
      <c r="T33" s="168"/>
      <c r="U33" s="151" t="str">
        <f t="shared" si="2"/>
        <v/>
      </c>
      <c r="V33" s="173" t="str">
        <f t="shared" si="3"/>
        <v>Kém</v>
      </c>
      <c r="W33" s="126"/>
      <c r="X33" s="126"/>
      <c r="Y33" s="126"/>
      <c r="Z33" s="126"/>
    </row>
    <row r="34" spans="1:26" ht="18.75" customHeight="1">
      <c r="A34" s="137">
        <v>30</v>
      </c>
      <c r="B34" s="146" t="str">
        <f>IF(DS!B34&lt;&gt;"",DS!B34,"")</f>
        <v/>
      </c>
      <c r="C34" s="138" t="str">
        <f>IF(DS!C34&lt;&gt;"",DS!C34,"")</f>
        <v/>
      </c>
      <c r="D34" s="155" t="str">
        <f>IF('M1'!AI34&lt;&gt;0,'M1'!AI34,"")</f>
        <v/>
      </c>
      <c r="E34" s="155" t="str">
        <f>IF('M2'!AI34&lt;&gt;0,'M2'!AI34,"")</f>
        <v/>
      </c>
      <c r="F34" s="155" t="str">
        <f>IF('M3'!AI34&lt;&gt;0,'M3'!AI34,"")</f>
        <v/>
      </c>
      <c r="G34" s="155" t="str">
        <f>IF('M4'!AI34&lt;&gt;0,'M4'!AI34,"")</f>
        <v/>
      </c>
      <c r="H34" s="155" t="str">
        <f>IF('M5'!AI34&lt;&gt;0,'M5'!AI34,"")</f>
        <v/>
      </c>
      <c r="I34" s="155" t="str">
        <f>IF('M6'!AI34&lt;&gt;0,'M6'!AI34,"")</f>
        <v/>
      </c>
      <c r="J34" s="155" t="str">
        <f>IF('M7'!AI34&lt;&gt;0,'M7'!AI34,"")</f>
        <v/>
      </c>
      <c r="K34" s="155" t="str">
        <f>IF('M8'!AI34&lt;&gt;0,'M8'!AI34,"")</f>
        <v/>
      </c>
      <c r="L34" s="155" t="str">
        <f>IF('M9'!AI34&lt;&gt;0,'M9'!AI34,"")</f>
        <v/>
      </c>
      <c r="M34" s="155" t="str">
        <f>IF('M10'!AI34&lt;&gt;0,'M10'!AI34,"")</f>
        <v/>
      </c>
      <c r="N34" s="155" t="str">
        <f>IF('M11'!AI34&lt;&gt;0,'M11'!AI34,"")</f>
        <v/>
      </c>
      <c r="O34" s="155" t="str">
        <f>IF('M12'!AI34&lt;&gt;0,'M12'!AI34,"")</f>
        <v/>
      </c>
      <c r="P34" s="155" t="str">
        <f>IF('M13'!AI34&lt;&gt;0,'M13'!AI34,"")</f>
        <v/>
      </c>
      <c r="Q34" s="156" t="str">
        <f t="shared" si="0"/>
        <v/>
      </c>
      <c r="R34" s="165"/>
      <c r="S34" s="161" t="str">
        <f t="shared" si="1"/>
        <v/>
      </c>
      <c r="T34" s="169"/>
      <c r="U34" s="152" t="str">
        <f t="shared" si="2"/>
        <v/>
      </c>
      <c r="V34" s="173" t="str">
        <f t="shared" si="3"/>
        <v>Kém</v>
      </c>
      <c r="W34" s="126"/>
      <c r="X34" s="126"/>
      <c r="Y34" s="126"/>
      <c r="Z34" s="126"/>
    </row>
    <row r="35" spans="1:26" ht="18.75" customHeight="1">
      <c r="A35" s="134">
        <v>31</v>
      </c>
      <c r="B35" s="147" t="str">
        <f>IF(DS!B35&lt;&gt;"",DS!B35,"")</f>
        <v/>
      </c>
      <c r="C35" s="135" t="str">
        <f>IF(DS!C35&lt;&gt;"",DS!C35,"")</f>
        <v/>
      </c>
      <c r="D35" s="136" t="str">
        <f>IF('M1'!AI35&lt;&gt;0,'M1'!AI35,"")</f>
        <v/>
      </c>
      <c r="E35" s="136" t="str">
        <f>IF('M2'!AI35&lt;&gt;0,'M2'!AI35,"")</f>
        <v/>
      </c>
      <c r="F35" s="136" t="str">
        <f>IF('M3'!AI35&lt;&gt;0,'M3'!AI35,"")</f>
        <v/>
      </c>
      <c r="G35" s="136" t="str">
        <f>IF('M4'!AI35&lt;&gt;0,'M4'!AI35,"")</f>
        <v/>
      </c>
      <c r="H35" s="136" t="str">
        <f>IF('M5'!AI35&lt;&gt;0,'M5'!AI35,"")</f>
        <v/>
      </c>
      <c r="I35" s="136" t="str">
        <f>IF('M6'!AI35&lt;&gt;0,'M6'!AI35,"")</f>
        <v/>
      </c>
      <c r="J35" s="136" t="str">
        <f>IF('M7'!AI35&lt;&gt;0,'M7'!AI35,"")</f>
        <v/>
      </c>
      <c r="K35" s="136" t="str">
        <f>IF('M8'!AI35&lt;&gt;0,'M8'!AI35,"")</f>
        <v/>
      </c>
      <c r="L35" s="136" t="str">
        <f>IF('M9'!AI35&lt;&gt;0,'M9'!AI35,"")</f>
        <v/>
      </c>
      <c r="M35" s="136" t="str">
        <f>IF('M10'!AI35&lt;&gt;0,'M10'!AI35,"")</f>
        <v/>
      </c>
      <c r="N35" s="136" t="str">
        <f>IF('M11'!AI35&lt;&gt;0,'M11'!AI35,"")</f>
        <v/>
      </c>
      <c r="O35" s="136" t="str">
        <f>IF('M12'!AI35&lt;&gt;0,'M12'!AI35,"")</f>
        <v/>
      </c>
      <c r="P35" s="136" t="str">
        <f>IF('M13'!AI35&lt;&gt;0,'M13'!AI35,"")</f>
        <v/>
      </c>
      <c r="Q35" s="149" t="str">
        <f t="shared" si="0"/>
        <v/>
      </c>
      <c r="R35" s="163"/>
      <c r="S35" s="159" t="str">
        <f t="shared" si="1"/>
        <v/>
      </c>
      <c r="T35" s="167"/>
      <c r="U35" s="150" t="str">
        <f t="shared" si="2"/>
        <v/>
      </c>
      <c r="V35" s="173" t="str">
        <f t="shared" si="3"/>
        <v>Kém</v>
      </c>
      <c r="W35" s="126"/>
      <c r="X35" s="126"/>
      <c r="Y35" s="126"/>
      <c r="Z35" s="126"/>
    </row>
    <row r="36" spans="1:26" ht="18.75" customHeight="1">
      <c r="A36" s="127">
        <v>32</v>
      </c>
      <c r="B36" s="145" t="str">
        <f>IF(DS!B36&lt;&gt;"",DS!B36,"")</f>
        <v/>
      </c>
      <c r="C36" s="130" t="str">
        <f>IF(DS!C36&lt;&gt;"",DS!C36,"")</f>
        <v/>
      </c>
      <c r="D36" s="128" t="str">
        <f>IF('M1'!AI36&lt;&gt;0,'M1'!AI36,"")</f>
        <v/>
      </c>
      <c r="E36" s="128" t="str">
        <f>IF('M2'!AI36&lt;&gt;0,'M2'!AI36,"")</f>
        <v/>
      </c>
      <c r="F36" s="128" t="str">
        <f>IF('M3'!AI36&lt;&gt;0,'M3'!AI36,"")</f>
        <v/>
      </c>
      <c r="G36" s="128" t="str">
        <f>IF('M4'!AI36&lt;&gt;0,'M4'!AI36,"")</f>
        <v/>
      </c>
      <c r="H36" s="128" t="str">
        <f>IF('M5'!AI36&lt;&gt;0,'M5'!AI36,"")</f>
        <v/>
      </c>
      <c r="I36" s="128" t="str">
        <f>IF('M6'!AI36&lt;&gt;0,'M6'!AI36,"")</f>
        <v/>
      </c>
      <c r="J36" s="128" t="str">
        <f>IF('M7'!AI36&lt;&gt;0,'M7'!AI36,"")</f>
        <v/>
      </c>
      <c r="K36" s="128" t="str">
        <f>IF('M8'!AI36&lt;&gt;0,'M8'!AI36,"")</f>
        <v/>
      </c>
      <c r="L36" s="128" t="str">
        <f>IF('M9'!AI36&lt;&gt;0,'M9'!AI36,"")</f>
        <v/>
      </c>
      <c r="M36" s="128" t="str">
        <f>IF('M10'!AI36&lt;&gt;0,'M10'!AI36,"")</f>
        <v/>
      </c>
      <c r="N36" s="128" t="str">
        <f>IF('M11'!AI36&lt;&gt;0,'M11'!AI36,"")</f>
        <v/>
      </c>
      <c r="O36" s="128" t="str">
        <f>IF('M12'!AI36&lt;&gt;0,'M12'!AI36,"")</f>
        <v/>
      </c>
      <c r="P36" s="128" t="str">
        <f>IF('M13'!AI36&lt;&gt;0,'M13'!AI36,"")</f>
        <v/>
      </c>
      <c r="Q36" s="154" t="str">
        <f t="shared" si="0"/>
        <v/>
      </c>
      <c r="R36" s="164"/>
      <c r="S36" s="160" t="str">
        <f t="shared" si="1"/>
        <v/>
      </c>
      <c r="T36" s="168"/>
      <c r="U36" s="151" t="str">
        <f t="shared" si="2"/>
        <v/>
      </c>
      <c r="V36" s="173" t="str">
        <f t="shared" si="3"/>
        <v>Kém</v>
      </c>
      <c r="W36" s="126"/>
      <c r="X36" s="126"/>
      <c r="Y36" s="126"/>
      <c r="Z36" s="126"/>
    </row>
    <row r="37" spans="1:26" ht="18.75" customHeight="1">
      <c r="A37" s="127">
        <v>33</v>
      </c>
      <c r="B37" s="145" t="str">
        <f>IF(DS!B37&lt;&gt;"",DS!B37,"")</f>
        <v/>
      </c>
      <c r="C37" s="130" t="str">
        <f>IF(DS!C37&lt;&gt;"",DS!C37,"")</f>
        <v/>
      </c>
      <c r="D37" s="128" t="str">
        <f>IF('M1'!AI37&lt;&gt;0,'M1'!AI37,"")</f>
        <v/>
      </c>
      <c r="E37" s="128" t="str">
        <f>IF('M2'!AI37&lt;&gt;0,'M2'!AI37,"")</f>
        <v/>
      </c>
      <c r="F37" s="128" t="str">
        <f>IF('M3'!AI37&lt;&gt;0,'M3'!AI37,"")</f>
        <v/>
      </c>
      <c r="G37" s="128" t="str">
        <f>IF('M4'!AI37&lt;&gt;0,'M4'!AI37,"")</f>
        <v/>
      </c>
      <c r="H37" s="128" t="str">
        <f>IF('M5'!AI37&lt;&gt;0,'M5'!AI37,"")</f>
        <v/>
      </c>
      <c r="I37" s="128" t="str">
        <f>IF('M6'!AI37&lt;&gt;0,'M6'!AI37,"")</f>
        <v/>
      </c>
      <c r="J37" s="128" t="str">
        <f>IF('M7'!AI37&lt;&gt;0,'M7'!AI37,"")</f>
        <v/>
      </c>
      <c r="K37" s="128" t="str">
        <f>IF('M8'!AI37&lt;&gt;0,'M8'!AI37,"")</f>
        <v/>
      </c>
      <c r="L37" s="128" t="str">
        <f>IF('M9'!AI37&lt;&gt;0,'M9'!AI37,"")</f>
        <v/>
      </c>
      <c r="M37" s="128" t="str">
        <f>IF('M10'!AI37&lt;&gt;0,'M10'!AI37,"")</f>
        <v/>
      </c>
      <c r="N37" s="128" t="str">
        <f>IF('M11'!AI37&lt;&gt;0,'M11'!AI37,"")</f>
        <v/>
      </c>
      <c r="O37" s="128" t="str">
        <f>IF('M12'!AI37&lt;&gt;0,'M12'!AI37,"")</f>
        <v/>
      </c>
      <c r="P37" s="128" t="str">
        <f>IF('M13'!AI37&lt;&gt;0,'M13'!AI37,"")</f>
        <v/>
      </c>
      <c r="Q37" s="154" t="str">
        <f t="shared" si="0"/>
        <v/>
      </c>
      <c r="R37" s="164"/>
      <c r="S37" s="160" t="str">
        <f t="shared" si="1"/>
        <v/>
      </c>
      <c r="T37" s="168"/>
      <c r="U37" s="151" t="str">
        <f t="shared" si="2"/>
        <v/>
      </c>
      <c r="V37" s="173" t="str">
        <f t="shared" si="3"/>
        <v>Kém</v>
      </c>
      <c r="W37" s="126"/>
      <c r="X37" s="126"/>
      <c r="Y37" s="126"/>
      <c r="Z37" s="126"/>
    </row>
    <row r="38" spans="1:26" ht="18.75" customHeight="1">
      <c r="A38" s="127">
        <v>34</v>
      </c>
      <c r="B38" s="145" t="str">
        <f>IF(DS!B38&lt;&gt;"",DS!B38,"")</f>
        <v/>
      </c>
      <c r="C38" s="130" t="str">
        <f>IF(DS!C38&lt;&gt;"",DS!C38,"")</f>
        <v/>
      </c>
      <c r="D38" s="128" t="str">
        <f>IF('M1'!AI38&lt;&gt;0,'M1'!AI38,"")</f>
        <v/>
      </c>
      <c r="E38" s="128" t="str">
        <f>IF('M2'!AI38&lt;&gt;0,'M2'!AI38,"")</f>
        <v/>
      </c>
      <c r="F38" s="128" t="str">
        <f>IF('M3'!AI38&lt;&gt;0,'M3'!AI38,"")</f>
        <v/>
      </c>
      <c r="G38" s="128" t="str">
        <f>IF('M4'!AI38&lt;&gt;0,'M4'!AI38,"")</f>
        <v/>
      </c>
      <c r="H38" s="128" t="str">
        <f>IF('M5'!AI38&lt;&gt;0,'M5'!AI38,"")</f>
        <v/>
      </c>
      <c r="I38" s="128" t="str">
        <f>IF('M6'!AI38&lt;&gt;0,'M6'!AI38,"")</f>
        <v/>
      </c>
      <c r="J38" s="128" t="str">
        <f>IF('M7'!AI38&lt;&gt;0,'M7'!AI38,"")</f>
        <v/>
      </c>
      <c r="K38" s="128" t="str">
        <f>IF('M8'!AI38&lt;&gt;0,'M8'!AI38,"")</f>
        <v/>
      </c>
      <c r="L38" s="128" t="str">
        <f>IF('M9'!AI38&lt;&gt;0,'M9'!AI38,"")</f>
        <v/>
      </c>
      <c r="M38" s="128" t="str">
        <f>IF('M10'!AI38&lt;&gt;0,'M10'!AI38,"")</f>
        <v/>
      </c>
      <c r="N38" s="128" t="str">
        <f>IF('M11'!AI38&lt;&gt;0,'M11'!AI38,"")</f>
        <v/>
      </c>
      <c r="O38" s="128" t="str">
        <f>IF('M12'!AI38&lt;&gt;0,'M12'!AI38,"")</f>
        <v/>
      </c>
      <c r="P38" s="128" t="str">
        <f>IF('M13'!AI38&lt;&gt;0,'M13'!AI38,"")</f>
        <v/>
      </c>
      <c r="Q38" s="154" t="str">
        <f t="shared" si="0"/>
        <v/>
      </c>
      <c r="R38" s="164"/>
      <c r="S38" s="160" t="str">
        <f t="shared" si="1"/>
        <v/>
      </c>
      <c r="T38" s="168"/>
      <c r="U38" s="151" t="str">
        <f t="shared" si="2"/>
        <v/>
      </c>
      <c r="V38" s="173" t="str">
        <f t="shared" si="3"/>
        <v>Kém</v>
      </c>
      <c r="W38" s="126"/>
      <c r="X38" s="126"/>
      <c r="Y38" s="126"/>
      <c r="Z38" s="126"/>
    </row>
    <row r="39" spans="1:26" ht="18.75" customHeight="1">
      <c r="A39" s="137">
        <v>35</v>
      </c>
      <c r="B39" s="146" t="str">
        <f>IF(DS!B39&lt;&gt;"",DS!B39,"")</f>
        <v/>
      </c>
      <c r="C39" s="138" t="str">
        <f>IF(DS!C39&lt;&gt;"",DS!C39,"")</f>
        <v/>
      </c>
      <c r="D39" s="155" t="str">
        <f>IF('M1'!AI39&lt;&gt;0,'M1'!AI39,"")</f>
        <v/>
      </c>
      <c r="E39" s="155" t="str">
        <f>IF('M2'!AI39&lt;&gt;0,'M2'!AI39,"")</f>
        <v/>
      </c>
      <c r="F39" s="155" t="str">
        <f>IF('M3'!AI39&lt;&gt;0,'M3'!AI39,"")</f>
        <v/>
      </c>
      <c r="G39" s="155" t="str">
        <f>IF('M4'!AI39&lt;&gt;0,'M4'!AI39,"")</f>
        <v/>
      </c>
      <c r="H39" s="155" t="str">
        <f>IF('M5'!AI39&lt;&gt;0,'M5'!AI39,"")</f>
        <v/>
      </c>
      <c r="I39" s="155" t="str">
        <f>IF('M6'!AI39&lt;&gt;0,'M6'!AI39,"")</f>
        <v/>
      </c>
      <c r="J39" s="155" t="str">
        <f>IF('M7'!AI39&lt;&gt;0,'M7'!AI39,"")</f>
        <v/>
      </c>
      <c r="K39" s="155" t="str">
        <f>IF('M8'!AI39&lt;&gt;0,'M8'!AI39,"")</f>
        <v/>
      </c>
      <c r="L39" s="155" t="str">
        <f>IF('M9'!AI39&lt;&gt;0,'M9'!AI39,"")</f>
        <v/>
      </c>
      <c r="M39" s="155" t="str">
        <f>IF('M10'!AI39&lt;&gt;0,'M10'!AI39,"")</f>
        <v/>
      </c>
      <c r="N39" s="155" t="str">
        <f>IF('M11'!AI39&lt;&gt;0,'M11'!AI39,"")</f>
        <v/>
      </c>
      <c r="O39" s="155" t="str">
        <f>IF('M12'!AI39&lt;&gt;0,'M12'!AI39,"")</f>
        <v/>
      </c>
      <c r="P39" s="155" t="str">
        <f>IF('M13'!AI39&lt;&gt;0,'M13'!AI39,"")</f>
        <v/>
      </c>
      <c r="Q39" s="156" t="str">
        <f t="shared" si="0"/>
        <v/>
      </c>
      <c r="R39" s="165"/>
      <c r="S39" s="161" t="str">
        <f t="shared" si="1"/>
        <v/>
      </c>
      <c r="T39" s="169"/>
      <c r="U39" s="152" t="str">
        <f t="shared" si="2"/>
        <v/>
      </c>
      <c r="V39" s="173" t="str">
        <f t="shared" si="3"/>
        <v>Kém</v>
      </c>
      <c r="W39" s="126"/>
      <c r="X39" s="126"/>
      <c r="Y39" s="126"/>
      <c r="Z39" s="126"/>
    </row>
    <row r="40" spans="1:26" ht="18.75" customHeight="1">
      <c r="A40" s="134">
        <v>36</v>
      </c>
      <c r="B40" s="147" t="str">
        <f>IF(DS!B40&lt;&gt;"",DS!B40,"")</f>
        <v/>
      </c>
      <c r="C40" s="135" t="str">
        <f>IF(DS!C40&lt;&gt;"",DS!C40,"")</f>
        <v/>
      </c>
      <c r="D40" s="136" t="str">
        <f>IF('M1'!AI40&lt;&gt;0,'M1'!AI40,"")</f>
        <v/>
      </c>
      <c r="E40" s="136" t="str">
        <f>IF('M2'!AI40&lt;&gt;0,'M2'!AI40,"")</f>
        <v/>
      </c>
      <c r="F40" s="136" t="str">
        <f>IF('M3'!AI40&lt;&gt;0,'M3'!AI40,"")</f>
        <v/>
      </c>
      <c r="G40" s="136" t="str">
        <f>IF('M4'!AI40&lt;&gt;0,'M4'!AI40,"")</f>
        <v/>
      </c>
      <c r="H40" s="136" t="str">
        <f>IF('M5'!AI40&lt;&gt;0,'M5'!AI40,"")</f>
        <v/>
      </c>
      <c r="I40" s="136" t="str">
        <f>IF('M6'!AI40&lt;&gt;0,'M6'!AI40,"")</f>
        <v/>
      </c>
      <c r="J40" s="136" t="str">
        <f>IF('M7'!AI40&lt;&gt;0,'M7'!AI40,"")</f>
        <v/>
      </c>
      <c r="K40" s="136" t="str">
        <f>IF('M8'!AI40&lt;&gt;0,'M8'!AI40,"")</f>
        <v/>
      </c>
      <c r="L40" s="136" t="str">
        <f>IF('M9'!AI40&lt;&gt;0,'M9'!AI40,"")</f>
        <v/>
      </c>
      <c r="M40" s="136" t="str">
        <f>IF('M10'!AI40&lt;&gt;0,'M10'!AI40,"")</f>
        <v/>
      </c>
      <c r="N40" s="136" t="str">
        <f>IF('M11'!AI40&lt;&gt;0,'M11'!AI40,"")</f>
        <v/>
      </c>
      <c r="O40" s="136" t="str">
        <f>IF('M12'!AI40&lt;&gt;0,'M12'!AI40,"")</f>
        <v/>
      </c>
      <c r="P40" s="136" t="str">
        <f>IF('M13'!AI40&lt;&gt;0,'M13'!AI40,"")</f>
        <v/>
      </c>
      <c r="Q40" s="149" t="str">
        <f t="shared" si="0"/>
        <v/>
      </c>
      <c r="R40" s="163"/>
      <c r="S40" s="159" t="str">
        <f t="shared" si="1"/>
        <v/>
      </c>
      <c r="T40" s="167"/>
      <c r="U40" s="150" t="str">
        <f t="shared" si="2"/>
        <v/>
      </c>
      <c r="V40" s="173" t="str">
        <f t="shared" si="3"/>
        <v>Kém</v>
      </c>
      <c r="W40" s="126"/>
      <c r="X40" s="126"/>
      <c r="Y40" s="126"/>
      <c r="Z40" s="126"/>
    </row>
    <row r="41" spans="1:26" ht="18.75" customHeight="1">
      <c r="A41" s="127">
        <v>37</v>
      </c>
      <c r="B41" s="145" t="str">
        <f>IF(DS!B41&lt;&gt;"",DS!B41,"")</f>
        <v/>
      </c>
      <c r="C41" s="130" t="str">
        <f>IF(DS!C41&lt;&gt;"",DS!C41,"")</f>
        <v/>
      </c>
      <c r="D41" s="128" t="str">
        <f>IF('M1'!AI41&lt;&gt;0,'M1'!AI41,"")</f>
        <v/>
      </c>
      <c r="E41" s="128" t="str">
        <f>IF('M2'!AI41&lt;&gt;0,'M2'!AI41,"")</f>
        <v/>
      </c>
      <c r="F41" s="128" t="str">
        <f>IF('M3'!AI41&lt;&gt;0,'M3'!AI41,"")</f>
        <v/>
      </c>
      <c r="G41" s="128" t="str">
        <f>IF('M4'!AI41&lt;&gt;0,'M4'!AI41,"")</f>
        <v/>
      </c>
      <c r="H41" s="128" t="str">
        <f>IF('M5'!AI41&lt;&gt;0,'M5'!AI41,"")</f>
        <v/>
      </c>
      <c r="I41" s="128" t="str">
        <f>IF('M6'!AI41&lt;&gt;0,'M6'!AI41,"")</f>
        <v/>
      </c>
      <c r="J41" s="128" t="str">
        <f>IF('M7'!AI41&lt;&gt;0,'M7'!AI41,"")</f>
        <v/>
      </c>
      <c r="K41" s="128" t="str">
        <f>IF('M8'!AI41&lt;&gt;0,'M8'!AI41,"")</f>
        <v/>
      </c>
      <c r="L41" s="128" t="str">
        <f>IF('M9'!AI41&lt;&gt;0,'M9'!AI41,"")</f>
        <v/>
      </c>
      <c r="M41" s="128" t="str">
        <f>IF('M10'!AI41&lt;&gt;0,'M10'!AI41,"")</f>
        <v/>
      </c>
      <c r="N41" s="128" t="str">
        <f>IF('M11'!AI41&lt;&gt;0,'M11'!AI41,"")</f>
        <v/>
      </c>
      <c r="O41" s="128" t="str">
        <f>IF('M12'!AI41&lt;&gt;0,'M12'!AI41,"")</f>
        <v/>
      </c>
      <c r="P41" s="128" t="str">
        <f>IF('M13'!AI41&lt;&gt;0,'M13'!AI41,"")</f>
        <v/>
      </c>
      <c r="Q41" s="154" t="str">
        <f t="shared" si="0"/>
        <v/>
      </c>
      <c r="R41" s="164"/>
      <c r="S41" s="160" t="str">
        <f t="shared" si="1"/>
        <v/>
      </c>
      <c r="T41" s="168"/>
      <c r="U41" s="151" t="str">
        <f t="shared" si="2"/>
        <v/>
      </c>
      <c r="V41" s="173" t="str">
        <f t="shared" si="3"/>
        <v>Kém</v>
      </c>
      <c r="W41" s="126"/>
      <c r="X41" s="126"/>
      <c r="Y41" s="126"/>
      <c r="Z41" s="126"/>
    </row>
    <row r="42" spans="1:26" ht="18.75" customHeight="1">
      <c r="A42" s="127">
        <v>38</v>
      </c>
      <c r="B42" s="145" t="str">
        <f>IF(DS!B42&lt;&gt;"",DS!B42,"")</f>
        <v/>
      </c>
      <c r="C42" s="130" t="str">
        <f>IF(DS!C42&lt;&gt;"",DS!C42,"")</f>
        <v/>
      </c>
      <c r="D42" s="128" t="str">
        <f>IF('M1'!AI42&lt;&gt;0,'M1'!AI42,"")</f>
        <v/>
      </c>
      <c r="E42" s="128" t="str">
        <f>IF('M2'!AI42&lt;&gt;0,'M2'!AI42,"")</f>
        <v/>
      </c>
      <c r="F42" s="128" t="str">
        <f>IF('M3'!AI42&lt;&gt;0,'M3'!AI42,"")</f>
        <v/>
      </c>
      <c r="G42" s="128" t="str">
        <f>IF('M4'!AI42&lt;&gt;0,'M4'!AI42,"")</f>
        <v/>
      </c>
      <c r="H42" s="128" t="str">
        <f>IF('M5'!AI42&lt;&gt;0,'M5'!AI42,"")</f>
        <v/>
      </c>
      <c r="I42" s="128" t="str">
        <f>IF('M6'!AI42&lt;&gt;0,'M6'!AI42,"")</f>
        <v/>
      </c>
      <c r="J42" s="128" t="str">
        <f>IF('M7'!AI42&lt;&gt;0,'M7'!AI42,"")</f>
        <v/>
      </c>
      <c r="K42" s="128" t="str">
        <f>IF('M8'!AI42&lt;&gt;0,'M8'!AI42,"")</f>
        <v/>
      </c>
      <c r="L42" s="128" t="str">
        <f>IF('M9'!AI42&lt;&gt;0,'M9'!AI42,"")</f>
        <v/>
      </c>
      <c r="M42" s="128" t="str">
        <f>IF('M10'!AI42&lt;&gt;0,'M10'!AI42,"")</f>
        <v/>
      </c>
      <c r="N42" s="128" t="str">
        <f>IF('M11'!AI42&lt;&gt;0,'M11'!AI42,"")</f>
        <v/>
      </c>
      <c r="O42" s="128" t="str">
        <f>IF('M12'!AI42&lt;&gt;0,'M12'!AI42,"")</f>
        <v/>
      </c>
      <c r="P42" s="128" t="str">
        <f>IF('M13'!AI42&lt;&gt;0,'M13'!AI42,"")</f>
        <v/>
      </c>
      <c r="Q42" s="154" t="str">
        <f t="shared" si="0"/>
        <v/>
      </c>
      <c r="R42" s="164"/>
      <c r="S42" s="160" t="str">
        <f t="shared" si="1"/>
        <v/>
      </c>
      <c r="T42" s="168"/>
      <c r="U42" s="151" t="str">
        <f t="shared" si="2"/>
        <v/>
      </c>
      <c r="V42" s="173" t="str">
        <f t="shared" si="3"/>
        <v>Kém</v>
      </c>
      <c r="W42" s="126"/>
      <c r="X42" s="126"/>
      <c r="Y42" s="126"/>
      <c r="Z42" s="126"/>
    </row>
    <row r="43" spans="1:26" ht="18.75" customHeight="1">
      <c r="A43" s="127">
        <v>39</v>
      </c>
      <c r="B43" s="145" t="str">
        <f>IF(DS!B43&lt;&gt;"",DS!B43,"")</f>
        <v/>
      </c>
      <c r="C43" s="130" t="str">
        <f>IF(DS!C43&lt;&gt;"",DS!C43,"")</f>
        <v/>
      </c>
      <c r="D43" s="128" t="str">
        <f>IF('M1'!AI43&lt;&gt;0,'M1'!AI43,"")</f>
        <v/>
      </c>
      <c r="E43" s="128" t="str">
        <f>IF('M2'!AI43&lt;&gt;0,'M2'!AI43,"")</f>
        <v/>
      </c>
      <c r="F43" s="128" t="str">
        <f>IF('M3'!AI43&lt;&gt;0,'M3'!AI43,"")</f>
        <v/>
      </c>
      <c r="G43" s="128" t="str">
        <f>IF('M4'!AI43&lt;&gt;0,'M4'!AI43,"")</f>
        <v/>
      </c>
      <c r="H43" s="128" t="str">
        <f>IF('M5'!AI43&lt;&gt;0,'M5'!AI43,"")</f>
        <v/>
      </c>
      <c r="I43" s="128" t="str">
        <f>IF('M6'!AI43&lt;&gt;0,'M6'!AI43,"")</f>
        <v/>
      </c>
      <c r="J43" s="128" t="str">
        <f>IF('M7'!AI43&lt;&gt;0,'M7'!AI43,"")</f>
        <v/>
      </c>
      <c r="K43" s="128" t="str">
        <f>IF('M8'!AI43&lt;&gt;0,'M8'!AI43,"")</f>
        <v/>
      </c>
      <c r="L43" s="128" t="str">
        <f>IF('M9'!AI43&lt;&gt;0,'M9'!AI43,"")</f>
        <v/>
      </c>
      <c r="M43" s="128" t="str">
        <f>IF('M10'!AI43&lt;&gt;0,'M10'!AI43,"")</f>
        <v/>
      </c>
      <c r="N43" s="128" t="str">
        <f>IF('M11'!AI43&lt;&gt;0,'M11'!AI43,"")</f>
        <v/>
      </c>
      <c r="O43" s="128" t="str">
        <f>IF('M12'!AI43&lt;&gt;0,'M12'!AI43,"")</f>
        <v/>
      </c>
      <c r="P43" s="128" t="str">
        <f>IF('M13'!AI43&lt;&gt;0,'M13'!AI43,"")</f>
        <v/>
      </c>
      <c r="Q43" s="154" t="str">
        <f t="shared" si="0"/>
        <v/>
      </c>
      <c r="R43" s="164"/>
      <c r="S43" s="160" t="str">
        <f t="shared" si="1"/>
        <v/>
      </c>
      <c r="T43" s="168"/>
      <c r="U43" s="151" t="str">
        <f t="shared" si="2"/>
        <v/>
      </c>
      <c r="V43" s="173" t="str">
        <f t="shared" si="3"/>
        <v>Kém</v>
      </c>
      <c r="W43" s="126"/>
      <c r="X43" s="126"/>
      <c r="Y43" s="126"/>
      <c r="Z43" s="126"/>
    </row>
    <row r="44" spans="1:26" ht="18.75" customHeight="1" thickBot="1">
      <c r="A44" s="129">
        <v>40</v>
      </c>
      <c r="B44" s="148" t="str">
        <f>IF(DS!B44&lt;&gt;"",DS!B44,"")</f>
        <v/>
      </c>
      <c r="C44" s="131" t="str">
        <f>IF(DS!C44&lt;&gt;"",DS!C44,"")</f>
        <v/>
      </c>
      <c r="D44" s="157" t="str">
        <f>IF('M1'!AI44&lt;&gt;0,'M1'!AI44,"")</f>
        <v/>
      </c>
      <c r="E44" s="157" t="str">
        <f>IF('M2'!AI44&lt;&gt;0,'M2'!AI44,"")</f>
        <v/>
      </c>
      <c r="F44" s="157" t="str">
        <f>IF('M3'!AI44&lt;&gt;0,'M3'!AI44,"")</f>
        <v/>
      </c>
      <c r="G44" s="157" t="str">
        <f>IF('M4'!AI44&lt;&gt;0,'M4'!AI44,"")</f>
        <v/>
      </c>
      <c r="H44" s="157" t="str">
        <f>IF('M5'!AI44&lt;&gt;0,'M5'!AI44,"")</f>
        <v/>
      </c>
      <c r="I44" s="157" t="str">
        <f>IF('M6'!AI44&lt;&gt;0,'M6'!AI44,"")</f>
        <v/>
      </c>
      <c r="J44" s="157" t="str">
        <f>IF('M7'!AI44&lt;&gt;0,'M7'!AI44,"")</f>
        <v/>
      </c>
      <c r="K44" s="157" t="str">
        <f>IF('M8'!AI44&lt;&gt;0,'M8'!AI44,"")</f>
        <v/>
      </c>
      <c r="L44" s="157" t="str">
        <f>IF('M9'!AI44&lt;&gt;0,'M9'!AI44,"")</f>
        <v/>
      </c>
      <c r="M44" s="157" t="str">
        <f>IF('M10'!AI44&lt;&gt;0,'M10'!AI44,"")</f>
        <v/>
      </c>
      <c r="N44" s="157" t="str">
        <f>IF('M11'!AI44&lt;&gt;0,'M11'!AI44,"")</f>
        <v/>
      </c>
      <c r="O44" s="157" t="str">
        <f>IF('M12'!AI44&lt;&gt;0,'M12'!AI44,"")</f>
        <v/>
      </c>
      <c r="P44" s="157" t="str">
        <f>IF('M13'!AI44&lt;&gt;0,'M13'!AI44,"")</f>
        <v/>
      </c>
      <c r="Q44" s="158" t="str">
        <f t="shared" si="0"/>
        <v/>
      </c>
      <c r="R44" s="166"/>
      <c r="S44" s="162" t="str">
        <f t="shared" si="1"/>
        <v/>
      </c>
      <c r="T44" s="170"/>
      <c r="U44" s="153" t="str">
        <f t="shared" si="2"/>
        <v/>
      </c>
      <c r="V44" s="173" t="str">
        <f t="shared" si="3"/>
        <v>Kém</v>
      </c>
      <c r="W44" s="126"/>
      <c r="X44" s="126"/>
      <c r="Y44" s="126"/>
      <c r="Z44" s="126"/>
    </row>
    <row r="45" spans="1:26" ht="29.25" customHeight="1">
      <c r="A45" s="317" t="str">
        <f>IF(COUNTBLANK(D45:P45)&lt;13,"CHÚ Ý: THIẾU ĐIỂM MÔN: ","")</f>
        <v xml:space="preserve">CHÚ Ý: THIẾU ĐIỂM MÔN: </v>
      </c>
      <c r="B45" s="317"/>
      <c r="C45" s="317"/>
      <c r="D45" s="66" t="str">
        <f>IF(COUNT(D5:D44)=0,"",IF(COUNTBLANK(D5:D44)&gt;COUNTBLANK($Q$5:$Q$44),D4,""))</f>
        <v>T</v>
      </c>
      <c r="E45" s="66" t="str">
        <f>IF(COUNT(E5:E44)=0,"",IF(COUNTBLANK(E5:E44)&gt;COUNTBLANK($Q$5:$Q$44),E4,""))</f>
        <v/>
      </c>
      <c r="F45" s="66" t="str">
        <f t="shared" ref="F45:P45" si="4">IF(COUNT(F5:F44)=0,"",IF(COUNTBLANK(F5:F44)&gt;COUNTBLANK($Q$5:$Q$44),F4,""))</f>
        <v/>
      </c>
      <c r="G45" s="66" t="str">
        <f t="shared" si="4"/>
        <v/>
      </c>
      <c r="H45" s="66" t="str">
        <f t="shared" si="4"/>
        <v/>
      </c>
      <c r="I45" s="66" t="str">
        <f t="shared" si="4"/>
        <v>V</v>
      </c>
      <c r="J45" s="66" t="str">
        <f t="shared" si="4"/>
        <v>S</v>
      </c>
      <c r="K45" s="66" t="str">
        <f t="shared" si="4"/>
        <v>Đ</v>
      </c>
      <c r="L45" s="66" t="str">
        <f t="shared" si="4"/>
        <v>A</v>
      </c>
      <c r="M45" s="66" t="str">
        <f t="shared" si="4"/>
        <v>Cd</v>
      </c>
      <c r="N45" s="66" t="str">
        <f t="shared" si="4"/>
        <v/>
      </c>
      <c r="O45" s="66" t="str">
        <f>IF(COUNTBLANK(O5:O44)=40,"",IF(COUNTBLANK(O5:O44)&gt;COUNTBLANK($Q$5:$Q$44),O4,""))</f>
        <v>Td</v>
      </c>
      <c r="P45" s="66" t="str">
        <f t="shared" si="4"/>
        <v/>
      </c>
    </row>
    <row r="50" spans="1:22" ht="18.75">
      <c r="C50" s="312" t="s">
        <v>57</v>
      </c>
      <c r="D50" s="312"/>
      <c r="E50" s="312"/>
      <c r="F50" s="312"/>
      <c r="G50" s="312"/>
      <c r="H50" s="312"/>
      <c r="I50" s="312"/>
      <c r="J50" s="312"/>
      <c r="K50" s="312"/>
      <c r="L50" s="312"/>
      <c r="M50" s="312"/>
      <c r="N50" s="312"/>
      <c r="O50" s="312"/>
    </row>
    <row r="51" spans="1:22" ht="18.75">
      <c r="D51" s="174"/>
    </row>
    <row r="52" spans="1:22">
      <c r="C52" s="121"/>
      <c r="D52" s="121"/>
      <c r="E52" s="121"/>
      <c r="F52" s="310" t="s">
        <v>64</v>
      </c>
      <c r="G52" s="310"/>
      <c r="H52" s="310" t="s">
        <v>56</v>
      </c>
      <c r="I52" s="310"/>
      <c r="J52" s="310" t="s">
        <v>65</v>
      </c>
      <c r="K52" s="310"/>
      <c r="L52" s="310" t="s">
        <v>32</v>
      </c>
      <c r="M52" s="310"/>
      <c r="N52" s="310" t="s">
        <v>66</v>
      </c>
      <c r="O52" s="310"/>
      <c r="Q52" s="309" t="s">
        <v>67</v>
      </c>
      <c r="R52" s="309"/>
    </row>
    <row r="53" spans="1:22" s="177" customFormat="1" ht="15.75">
      <c r="A53" s="175"/>
      <c r="B53" s="175"/>
      <c r="C53" s="178" t="s">
        <v>62</v>
      </c>
      <c r="D53" s="308" t="s">
        <v>63</v>
      </c>
      <c r="E53" s="311"/>
      <c r="F53" s="308">
        <f>IF(COUNT($Q$5:$Q$44)=0,"",COUNTIF($S$5:$S$44,"G"))</f>
        <v>0</v>
      </c>
      <c r="G53" s="308"/>
      <c r="H53" s="308">
        <f>IF(COUNT($Q$5:$Q$44)=0,"",COUNTIF($S$5:$S$44,"K"))</f>
        <v>5</v>
      </c>
      <c r="I53" s="308"/>
      <c r="J53" s="308">
        <f>IF(COUNT($Q$5:$Q$44)=0,"",COUNTIF($S$5:$S$44,"TB"))</f>
        <v>4</v>
      </c>
      <c r="K53" s="308"/>
      <c r="L53" s="308">
        <f>IF(COUNT($Q$5:$Q$44)=0,"",COUNTIF($S$5:$S$44,"Y"))</f>
        <v>4</v>
      </c>
      <c r="M53" s="308"/>
      <c r="N53" s="308">
        <f>IF(COUNT($Q$5:$Q$44)=0,"",COUNTIF($S$5:$S$44,"Kém"))</f>
        <v>0</v>
      </c>
      <c r="O53" s="308"/>
      <c r="P53" s="175"/>
      <c r="Q53" s="307">
        <f>IF(SUM(F53:O53)=0,"",SUM(F53:O53))</f>
        <v>13</v>
      </c>
      <c r="R53" s="307"/>
      <c r="S53" s="175"/>
      <c r="T53" s="175"/>
      <c r="U53" s="175"/>
      <c r="V53" s="176"/>
    </row>
    <row r="54" spans="1:22" s="177" customFormat="1" ht="15.75">
      <c r="A54" s="175"/>
      <c r="B54" s="175"/>
      <c r="C54" s="178" t="s">
        <v>59</v>
      </c>
      <c r="D54" s="308" t="s">
        <v>58</v>
      </c>
      <c r="E54" s="311"/>
      <c r="F54" s="308">
        <f>IF(F53="","",ROUND(100*F53/COUNT($Q$5:$Q$44),1))</f>
        <v>0</v>
      </c>
      <c r="G54" s="308"/>
      <c r="H54" s="308">
        <f>IF(H53="","",ROUND(100*H53/COUNT($Q$5:$Q$44),1))</f>
        <v>38.5</v>
      </c>
      <c r="I54" s="308"/>
      <c r="J54" s="308">
        <f>IF(J53="","",ROUND(100*J53/COUNT($Q$5:$Q$44),1))</f>
        <v>30.8</v>
      </c>
      <c r="K54" s="308"/>
      <c r="L54" s="308">
        <f>IF(L53="","",ROUND(100*L53/COUNT($Q$5:$Q$44),1))</f>
        <v>30.8</v>
      </c>
      <c r="M54" s="308"/>
      <c r="N54" s="308">
        <f>IF(N53="","",ROUND(100*N53/COUNT($Q$5:$Q$44),1))</f>
        <v>0</v>
      </c>
      <c r="O54" s="308"/>
      <c r="P54" s="175"/>
      <c r="Q54" s="307">
        <f>IF(SUM(F54:O54)=0,"",SUM(F54:O54))</f>
        <v>100.1</v>
      </c>
      <c r="R54" s="307"/>
      <c r="S54" s="175"/>
      <c r="T54" s="175"/>
      <c r="U54" s="175"/>
      <c r="V54" s="176"/>
    </row>
    <row r="55" spans="1:22" s="177" customFormat="1" ht="15.75">
      <c r="A55" s="175"/>
      <c r="B55" s="175"/>
      <c r="C55" s="178" t="s">
        <v>60</v>
      </c>
      <c r="D55" s="308" t="s">
        <v>63</v>
      </c>
      <c r="E55" s="311"/>
      <c r="F55" s="308">
        <f>IF(COUNTA($R$5:$R$44)=0,"",COUNTIF($R$5:$R$44,"T"))</f>
        <v>6</v>
      </c>
      <c r="G55" s="308"/>
      <c r="H55" s="308">
        <f>IF(COUNTA($R$5:$R$44)=0,"",COUNTIF($R$5:$R$44,"K"))</f>
        <v>3</v>
      </c>
      <c r="I55" s="308"/>
      <c r="J55" s="308">
        <f>IF(COUNTA($R$5:$R$44)=0,"",COUNTIF($R$5:$R$44,"TB"))</f>
        <v>0</v>
      </c>
      <c r="K55" s="308"/>
      <c r="L55" s="308">
        <f>IF(COUNTA($R$5:$R$44)=0,"",COUNTIF($R$5:$R$44,"Y"))</f>
        <v>0</v>
      </c>
      <c r="M55" s="308"/>
      <c r="N55" s="308"/>
      <c r="O55" s="308"/>
      <c r="P55" s="175"/>
      <c r="Q55" s="307">
        <f>IF(SUM(F55:O55)=0,"",SUM(F55:O55))</f>
        <v>9</v>
      </c>
      <c r="R55" s="307"/>
      <c r="S55" s="175"/>
      <c r="T55" s="175"/>
      <c r="U55" s="175"/>
      <c r="V55" s="176"/>
    </row>
    <row r="56" spans="1:22" s="177" customFormat="1" ht="15.75">
      <c r="A56" s="175"/>
      <c r="B56" s="175"/>
      <c r="C56" s="178" t="s">
        <v>61</v>
      </c>
      <c r="D56" s="308" t="s">
        <v>58</v>
      </c>
      <c r="E56" s="311"/>
      <c r="F56" s="308">
        <f>IF(F55="","",ROUND(100*F55/COUNTA($R$5:$R$44),1))</f>
        <v>66.7</v>
      </c>
      <c r="G56" s="308"/>
      <c r="H56" s="308">
        <f>IF(H55="","",ROUND(100*H55/COUNTA($R$5:$R$44),1))</f>
        <v>33.299999999999997</v>
      </c>
      <c r="I56" s="308"/>
      <c r="J56" s="308">
        <f>IF(J55="","",ROUND(100*J55/COUNTA($R$5:$R$44),1))</f>
        <v>0</v>
      </c>
      <c r="K56" s="308"/>
      <c r="L56" s="308">
        <f>IF(L55="","",ROUND(100*L55/COUNTA($R$5:$R$44),1))</f>
        <v>0</v>
      </c>
      <c r="M56" s="308"/>
      <c r="N56" s="308"/>
      <c r="O56" s="308"/>
      <c r="P56" s="175"/>
      <c r="Q56" s="307">
        <f>IF(SUM(F56:O56)=0,"",SUM(F56:O56))</f>
        <v>100</v>
      </c>
      <c r="R56" s="307"/>
      <c r="S56" s="175"/>
      <c r="T56" s="175"/>
      <c r="U56" s="175"/>
      <c r="V56" s="176"/>
    </row>
    <row r="57" spans="1:22" s="177" customFormat="1" ht="15.75">
      <c r="A57" s="175"/>
      <c r="B57" s="175"/>
      <c r="C57" s="175"/>
      <c r="D57" s="175"/>
      <c r="E57" s="175"/>
      <c r="F57" s="175"/>
      <c r="G57" s="175"/>
      <c r="H57" s="175"/>
      <c r="I57" s="175"/>
      <c r="J57" s="175"/>
      <c r="K57" s="175"/>
      <c r="L57" s="175"/>
      <c r="M57" s="175"/>
      <c r="N57" s="175"/>
      <c r="O57" s="175"/>
      <c r="P57" s="175"/>
      <c r="Q57" s="175"/>
      <c r="R57" s="175"/>
      <c r="S57" s="175"/>
      <c r="T57" s="175"/>
      <c r="U57" s="175"/>
      <c r="V57" s="176"/>
    </row>
    <row r="58" spans="1:22" s="177" customFormat="1" ht="15.75">
      <c r="A58" s="175"/>
      <c r="B58" s="175"/>
      <c r="C58" s="175"/>
      <c r="D58" s="175"/>
      <c r="E58" s="175"/>
      <c r="F58" s="175"/>
      <c r="G58" s="175"/>
      <c r="H58" s="175"/>
      <c r="I58" s="175"/>
      <c r="J58" s="175"/>
      <c r="K58" s="175"/>
      <c r="L58" s="175"/>
      <c r="M58" s="175"/>
      <c r="N58" s="175"/>
      <c r="O58" s="175"/>
      <c r="P58" s="175"/>
      <c r="Q58" s="175"/>
      <c r="R58" s="175"/>
      <c r="S58" s="175"/>
      <c r="T58" s="175"/>
      <c r="U58" s="175"/>
      <c r="V58" s="176"/>
    </row>
    <row r="59" spans="1:22" s="177" customFormat="1" ht="19.5" customHeight="1">
      <c r="A59" s="175"/>
      <c r="C59" s="175" t="s">
        <v>68</v>
      </c>
      <c r="D59" s="175"/>
      <c r="F59" s="175"/>
      <c r="G59" s="175"/>
      <c r="H59" s="175"/>
      <c r="I59" s="175"/>
      <c r="J59" s="175"/>
      <c r="K59" s="175">
        <f>IF(COUNTA($U$5:$U$44)=0,"",COUNTIF($U$5:$U$44,"HSG"))</f>
        <v>0</v>
      </c>
      <c r="L59" s="175"/>
      <c r="M59" s="175"/>
      <c r="N59" s="175"/>
      <c r="O59" s="175"/>
      <c r="P59" s="175"/>
      <c r="Q59" s="175"/>
      <c r="R59" s="175"/>
      <c r="S59" s="175"/>
      <c r="T59" s="175"/>
      <c r="U59" s="175"/>
      <c r="V59" s="176"/>
    </row>
    <row r="60" spans="1:22" ht="19.5" customHeight="1">
      <c r="C60" s="120" t="s">
        <v>69</v>
      </c>
      <c r="K60" s="175">
        <f>IF(COUNTA($U$5:$U$44)=0,"",COUNTIF($U$5:$U$44,"HSTT"))</f>
        <v>5</v>
      </c>
    </row>
    <row r="61" spans="1:22" ht="19.5" customHeight="1">
      <c r="K61" s="175"/>
    </row>
    <row r="62" spans="1:22" ht="19.5" customHeight="1">
      <c r="K62" s="175"/>
    </row>
    <row r="63" spans="1:22" ht="19.5" customHeight="1">
      <c r="K63" s="175"/>
    </row>
    <row r="64" spans="1:22" ht="19.5" customHeight="1">
      <c r="K64" s="175"/>
    </row>
    <row r="65" spans="11:19" ht="19.5" customHeight="1">
      <c r="K65" s="175"/>
    </row>
    <row r="66" spans="11:19" ht="19.5" customHeight="1">
      <c r="K66" s="175"/>
    </row>
    <row r="68" spans="11:19" ht="18" customHeight="1">
      <c r="K68" s="309" t="s">
        <v>71</v>
      </c>
      <c r="L68" s="309"/>
      <c r="M68" s="309"/>
      <c r="N68" s="309"/>
      <c r="O68" s="309"/>
      <c r="P68" s="309"/>
      <c r="Q68" s="309"/>
      <c r="R68" s="309"/>
      <c r="S68" s="309"/>
    </row>
    <row r="69" spans="11:19" ht="21" customHeight="1">
      <c r="K69" s="309" t="s">
        <v>70</v>
      </c>
      <c r="L69" s="309"/>
      <c r="M69" s="309"/>
      <c r="N69" s="309"/>
      <c r="O69" s="309"/>
      <c r="P69" s="309"/>
      <c r="Q69" s="309"/>
      <c r="R69" s="309"/>
      <c r="S69" s="309"/>
    </row>
    <row r="76" spans="11:19">
      <c r="K76" s="306">
        <f>DS!C3</f>
        <v>0</v>
      </c>
      <c r="L76" s="306"/>
      <c r="M76" s="306"/>
      <c r="N76" s="306"/>
      <c r="O76" s="306"/>
      <c r="P76" s="306"/>
      <c r="Q76" s="306"/>
      <c r="R76" s="306"/>
      <c r="S76" s="306"/>
    </row>
  </sheetData>
  <mergeCells count="42">
    <mergeCell ref="A1:C1"/>
    <mergeCell ref="A3:U3"/>
    <mergeCell ref="B4:C4"/>
    <mergeCell ref="A45:C45"/>
    <mergeCell ref="C50:O50"/>
    <mergeCell ref="Q52:R52"/>
    <mergeCell ref="H52:I52"/>
    <mergeCell ref="J52:K52"/>
    <mergeCell ref="F52:G52"/>
    <mergeCell ref="L53:M53"/>
    <mergeCell ref="L52:M52"/>
    <mergeCell ref="N52:O52"/>
    <mergeCell ref="N53:O53"/>
    <mergeCell ref="Q53:R53"/>
    <mergeCell ref="D56:E56"/>
    <mergeCell ref="F56:G56"/>
    <mergeCell ref="F54:G54"/>
    <mergeCell ref="J55:K55"/>
    <mergeCell ref="L55:M55"/>
    <mergeCell ref="D54:E54"/>
    <mergeCell ref="H56:I56"/>
    <mergeCell ref="J56:K56"/>
    <mergeCell ref="H54:I54"/>
    <mergeCell ref="Q54:R54"/>
    <mergeCell ref="D55:E55"/>
    <mergeCell ref="F55:G55"/>
    <mergeCell ref="H55:I55"/>
    <mergeCell ref="J54:K54"/>
    <mergeCell ref="L54:M54"/>
    <mergeCell ref="N55:O55"/>
    <mergeCell ref="Q55:R55"/>
    <mergeCell ref="D53:E53"/>
    <mergeCell ref="F53:G53"/>
    <mergeCell ref="H53:I53"/>
    <mergeCell ref="J53:K53"/>
    <mergeCell ref="N54:O54"/>
    <mergeCell ref="K76:S76"/>
    <mergeCell ref="L56:M56"/>
    <mergeCell ref="N56:O56"/>
    <mergeCell ref="Q56:R56"/>
    <mergeCell ref="K68:S68"/>
    <mergeCell ref="K69:S69"/>
  </mergeCells>
  <phoneticPr fontId="10" type="noConversion"/>
  <conditionalFormatting sqref="Q5:Q44">
    <cfRule type="cellIs" dxfId="15" priority="1" stopIfTrue="1" operator="between">
      <formula>0.1</formula>
      <formula>5</formula>
    </cfRule>
  </conditionalFormatting>
  <conditionalFormatting sqref="S8:S44">
    <cfRule type="cellIs" dxfId="14" priority="2" stopIfTrue="1" operator="equal">
      <formula>"Y"</formula>
    </cfRule>
    <cfRule type="cellIs" dxfId="13" priority="3" stopIfTrue="1" operator="equal">
      <formula>"Kém"</formula>
    </cfRule>
  </conditionalFormatting>
  <conditionalFormatting sqref="A45:C45">
    <cfRule type="cellIs" dxfId="12" priority="4" stopIfTrue="1" operator="equal">
      <formula>"CHÚ Ý: THIẾU ĐIỂM MÔN: "</formula>
    </cfRule>
  </conditionalFormatting>
  <conditionalFormatting sqref="D5:P44">
    <cfRule type="cellIs" dxfId="11" priority="5" stopIfTrue="1" operator="between">
      <formula>2</formula>
      <formula>3.4</formula>
    </cfRule>
    <cfRule type="cellIs" dxfId="10" priority="6" stopIfTrue="1" operator="between">
      <formula>0.1</formula>
      <formula>1.9</formula>
    </cfRule>
  </conditionalFormatting>
  <conditionalFormatting sqref="U5:U44">
    <cfRule type="cellIs" dxfId="9" priority="7" stopIfTrue="1" operator="equal">
      <formula>"Thi lại"</formula>
    </cfRule>
    <cfRule type="cellIs" dxfId="8" priority="8" stopIfTrue="1" operator="equal">
      <formula>"Ở lại"</formula>
    </cfRule>
  </conditionalFormatting>
  <hyperlinks>
    <hyperlink ref="A4" location="BÌA!A1" display="TT"/>
  </hyperlinks>
  <pageMargins left="0" right="0" top="0"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E7" sqref="E7"/>
    </sheetView>
  </sheetViews>
  <sheetFormatPr defaultRowHeight="23.25"/>
  <cols>
    <col min="1" max="1" width="9.140625" style="5"/>
    <col min="2" max="2" width="9.85546875" style="5" customWidth="1"/>
    <col min="3" max="16384" width="9.140625" style="5"/>
  </cols>
  <sheetData>
    <row r="1" spans="1:14">
      <c r="A1" s="277" t="s">
        <v>3</v>
      </c>
      <c r="B1" s="277"/>
    </row>
    <row r="3" spans="1:14" ht="57" customHeight="1">
      <c r="B3" s="278" t="s">
        <v>88</v>
      </c>
      <c r="C3" s="275"/>
      <c r="D3" s="275"/>
      <c r="E3" s="275"/>
      <c r="F3" s="275"/>
      <c r="G3" s="275"/>
      <c r="H3" s="275"/>
      <c r="I3" s="275"/>
      <c r="J3" s="275"/>
      <c r="K3" s="275"/>
      <c r="L3" s="275"/>
      <c r="M3" s="275"/>
      <c r="N3" s="275"/>
    </row>
    <row r="4" spans="1:14" ht="47.25" customHeight="1">
      <c r="B4" s="278" t="s">
        <v>89</v>
      </c>
      <c r="C4" s="275"/>
      <c r="D4" s="275"/>
      <c r="E4" s="275"/>
      <c r="F4" s="275"/>
      <c r="G4" s="275"/>
      <c r="H4" s="275"/>
      <c r="I4" s="275"/>
      <c r="J4" s="275"/>
      <c r="K4" s="275"/>
      <c r="L4" s="275"/>
      <c r="M4" s="275"/>
    </row>
    <row r="5" spans="1:14" ht="46.5" customHeight="1">
      <c r="B5" s="279" t="s">
        <v>90</v>
      </c>
      <c r="C5" s="280"/>
      <c r="D5" s="280"/>
      <c r="E5" s="280"/>
      <c r="F5" s="280"/>
      <c r="G5" s="280"/>
      <c r="H5" s="280"/>
      <c r="I5" s="280"/>
      <c r="J5" s="280"/>
      <c r="K5" s="280"/>
      <c r="L5" s="280"/>
      <c r="M5" s="280"/>
      <c r="N5" s="280"/>
    </row>
    <row r="6" spans="1:14" ht="100.5" customHeight="1">
      <c r="B6" s="275" t="s">
        <v>87</v>
      </c>
      <c r="C6" s="276"/>
      <c r="D6" s="276"/>
      <c r="E6" s="276"/>
      <c r="F6" s="276"/>
      <c r="G6" s="276"/>
      <c r="H6" s="276"/>
      <c r="I6" s="276"/>
      <c r="J6" s="276"/>
      <c r="K6" s="276"/>
      <c r="L6" s="276"/>
      <c r="M6" s="276"/>
      <c r="N6" s="276"/>
    </row>
    <row r="7" spans="1:14" ht="40.5" customHeight="1">
      <c r="B7" s="105" t="s">
        <v>33</v>
      </c>
      <c r="C7" s="104" t="s">
        <v>91</v>
      </c>
      <c r="D7" s="6"/>
      <c r="E7" s="6"/>
      <c r="F7" s="6"/>
      <c r="G7" s="6"/>
      <c r="H7" s="6"/>
      <c r="I7" s="6"/>
      <c r="J7" s="6"/>
      <c r="K7" s="6"/>
      <c r="L7" s="6"/>
      <c r="M7" s="6"/>
      <c r="N7" s="6"/>
    </row>
    <row r="8" spans="1:14" ht="37.5" customHeight="1">
      <c r="B8" s="105"/>
      <c r="C8" s="104" t="s">
        <v>92</v>
      </c>
      <c r="D8" s="6"/>
      <c r="E8" s="6"/>
      <c r="F8" s="6"/>
      <c r="G8" s="6"/>
      <c r="H8" s="6"/>
      <c r="I8" s="6"/>
      <c r="J8" s="6"/>
      <c r="K8" s="6"/>
      <c r="L8" s="6"/>
      <c r="M8" s="6"/>
      <c r="N8" s="6"/>
    </row>
    <row r="9" spans="1:14" ht="37.5" customHeight="1">
      <c r="B9" s="105"/>
      <c r="C9" s="104" t="s">
        <v>93</v>
      </c>
      <c r="D9" s="6"/>
      <c r="E9" s="6"/>
      <c r="F9" s="6"/>
      <c r="G9" s="6"/>
      <c r="H9" s="6"/>
      <c r="I9" s="6"/>
      <c r="J9" s="6"/>
      <c r="K9" s="6"/>
      <c r="L9" s="6"/>
      <c r="M9" s="6"/>
      <c r="N9" s="6"/>
    </row>
    <row r="10" spans="1:14" ht="18.75" customHeight="1">
      <c r="B10" s="105"/>
      <c r="C10" s="104" t="s">
        <v>94</v>
      </c>
      <c r="D10" s="6"/>
      <c r="E10" s="6"/>
      <c r="F10" s="6"/>
      <c r="G10" s="6"/>
      <c r="H10" s="6"/>
      <c r="I10" s="6"/>
      <c r="J10" s="6"/>
      <c r="K10" s="6"/>
      <c r="L10" s="6"/>
      <c r="M10" s="6"/>
      <c r="N10" s="6"/>
    </row>
    <row r="11" spans="1:14" ht="35.25" customHeight="1">
      <c r="C11" s="6" t="s">
        <v>95</v>
      </c>
    </row>
    <row r="13" spans="1:14">
      <c r="B13" s="6"/>
    </row>
    <row r="14" spans="1:14">
      <c r="A14" s="7"/>
      <c r="B14" s="6"/>
      <c r="C14" s="8" t="s">
        <v>7</v>
      </c>
    </row>
  </sheetData>
  <sheetProtection password="E877" sheet="1" objects="1" scenarios="1"/>
  <customSheetViews>
    <customSheetView guid="{E68D9D97-1862-4956-AC88-DC3F0C392D77}" showRuler="0">
      <selection sqref="A1:B1"/>
      <pageMargins left="0.75" right="0.75" top="1" bottom="1" header="0.5" footer="0.5"/>
      <pageSetup orientation="portrait" horizontalDpi="0" verticalDpi="0" r:id="rId1"/>
      <headerFooter alignWithMargins="0"/>
    </customSheetView>
  </customSheetViews>
  <mergeCells count="5">
    <mergeCell ref="B6:N6"/>
    <mergeCell ref="A1:B1"/>
    <mergeCell ref="B3:N3"/>
    <mergeCell ref="B4:M4"/>
    <mergeCell ref="B5:N5"/>
  </mergeCells>
  <phoneticPr fontId="10" type="noConversion"/>
  <hyperlinks>
    <hyperlink ref="A1:B1" location="BÌA!A1" display="Trang bìa"/>
  </hyperlinks>
  <pageMargins left="0.75" right="0.75" top="1" bottom="1" header="0.5" footer="0.5"/>
  <pageSetup orientation="portrait" horizontalDpi="0" verticalDpi="0"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topLeftCell="A7" zoomScale="120" workbookViewId="0">
      <selection activeCell="F17" sqref="F17"/>
    </sheetView>
  </sheetViews>
  <sheetFormatPr defaultRowHeight="15"/>
  <cols>
    <col min="1" max="1" width="3.42578125" style="120" customWidth="1"/>
    <col min="2" max="2" width="14.5703125" style="120" customWidth="1"/>
    <col min="3" max="3" width="7.5703125" style="120" customWidth="1"/>
    <col min="4" max="16" width="4" style="120" customWidth="1"/>
    <col min="17" max="17" width="4.7109375" style="120" customWidth="1"/>
    <col min="18" max="19" width="4.28515625" style="120" customWidth="1"/>
    <col min="20" max="20" width="5.28515625" style="120" customWidth="1"/>
    <col min="21" max="21" width="6.140625" style="120" customWidth="1"/>
    <col min="22" max="22" width="6.28515625" style="171" customWidth="1"/>
    <col min="23" max="24" width="6.28515625" style="121" customWidth="1"/>
    <col min="25" max="16384" width="9.140625" style="121"/>
  </cols>
  <sheetData>
    <row r="1" spans="1:26" ht="18.75">
      <c r="A1" s="313" t="str">
        <f>BÌA!E3</f>
        <v>NĂM HỌC 2020 - 2021</v>
      </c>
      <c r="B1" s="313"/>
      <c r="C1" s="313"/>
      <c r="K1" s="122" t="str">
        <f>BÌA!F1</f>
        <v>TRƯỜNG THPT ĐÔNG DƯƠNG</v>
      </c>
      <c r="T1" s="132"/>
      <c r="U1" s="133" t="str">
        <f>BÌA!D4</f>
        <v>LỚP AS</v>
      </c>
    </row>
    <row r="2" spans="1:26" ht="6" customHeight="1" thickBot="1">
      <c r="A2" s="123"/>
    </row>
    <row r="3" spans="1:26" ht="36.75" customHeight="1" thickBot="1">
      <c r="A3" s="314" t="s">
        <v>83</v>
      </c>
      <c r="B3" s="315"/>
      <c r="C3" s="315"/>
      <c r="D3" s="315"/>
      <c r="E3" s="315"/>
      <c r="F3" s="315"/>
      <c r="G3" s="315"/>
      <c r="H3" s="315"/>
      <c r="I3" s="315"/>
      <c r="J3" s="315"/>
      <c r="K3" s="315"/>
      <c r="L3" s="315"/>
      <c r="M3" s="315"/>
      <c r="N3" s="315"/>
      <c r="O3" s="315"/>
      <c r="P3" s="315"/>
      <c r="Q3" s="315"/>
      <c r="R3" s="315"/>
      <c r="S3" s="315"/>
      <c r="T3" s="315"/>
      <c r="U3" s="316"/>
    </row>
    <row r="4" spans="1:26" s="124" customFormat="1" ht="23.25" customHeight="1">
      <c r="A4" s="229" t="s">
        <v>27</v>
      </c>
      <c r="B4" s="318" t="s">
        <v>22</v>
      </c>
      <c r="C4" s="318"/>
      <c r="D4" s="139" t="s">
        <v>41</v>
      </c>
      <c r="E4" s="139" t="s">
        <v>42</v>
      </c>
      <c r="F4" s="139" t="s">
        <v>43</v>
      </c>
      <c r="G4" s="139" t="s">
        <v>44</v>
      </c>
      <c r="H4" s="139" t="s">
        <v>45</v>
      </c>
      <c r="I4" s="139" t="s">
        <v>46</v>
      </c>
      <c r="J4" s="139" t="s">
        <v>47</v>
      </c>
      <c r="K4" s="139" t="s">
        <v>38</v>
      </c>
      <c r="L4" s="139" t="s">
        <v>48</v>
      </c>
      <c r="M4" s="139" t="s">
        <v>49</v>
      </c>
      <c r="N4" s="139" t="s">
        <v>50</v>
      </c>
      <c r="O4" s="139" t="s">
        <v>51</v>
      </c>
      <c r="P4" s="139" t="s">
        <v>52</v>
      </c>
      <c r="Q4" s="139" t="s">
        <v>53</v>
      </c>
      <c r="R4" s="139" t="s">
        <v>6</v>
      </c>
      <c r="S4" s="139" t="s">
        <v>54</v>
      </c>
      <c r="T4" s="139" t="s">
        <v>55</v>
      </c>
      <c r="U4" s="140" t="s">
        <v>76</v>
      </c>
      <c r="V4" s="172"/>
      <c r="W4" s="125"/>
      <c r="X4" s="125"/>
      <c r="Y4" s="125"/>
      <c r="Z4" s="125"/>
    </row>
    <row r="5" spans="1:26" ht="18.75" customHeight="1">
      <c r="A5" s="144">
        <v>1</v>
      </c>
      <c r="B5" s="143" t="str">
        <f>IF(DS!B5&lt;&gt;"",DS!B5,"")</f>
        <v>Lê Vũ Hoàng Thiện</v>
      </c>
      <c r="C5" s="142" t="str">
        <f>IF(DS!C5&lt;&gt;"",DS!C5,"")</f>
        <v>Thiện</v>
      </c>
      <c r="D5" s="141" t="str">
        <f>IF('M1'!AJ5&lt;&gt;0,'M1'!AJ5,"")</f>
        <v/>
      </c>
      <c r="E5" s="141" t="str">
        <f>IF('M2'!AJ5&lt;&gt;0,'M2'!AJ5,"")</f>
        <v/>
      </c>
      <c r="F5" s="141" t="str">
        <f>IF('M3'!AJ5&lt;&gt;0,'M3'!AJ5,"")</f>
        <v/>
      </c>
      <c r="G5" s="141" t="str">
        <f>IF('M4'!AJ5&lt;&gt;0,'M4'!AJ5,"")</f>
        <v/>
      </c>
      <c r="H5" s="141" t="str">
        <f>IF('M5'!AJ5&lt;&gt;0,'M5'!AJ5,"")</f>
        <v/>
      </c>
      <c r="I5" s="141" t="str">
        <f>IF('M6'!AJ5&lt;&gt;0,'M6'!AJ5,"")</f>
        <v/>
      </c>
      <c r="J5" s="141" t="str">
        <f>IF('M7'!AJ5&lt;&gt;0,'M7'!AJ5,"")</f>
        <v/>
      </c>
      <c r="K5" s="141" t="str">
        <f>IF('M8'!AJ5&lt;&gt;0,'M8'!AJ5,"")</f>
        <v/>
      </c>
      <c r="L5" s="141" t="str">
        <f>IF('M9'!AJ5&lt;&gt;0,'M9'!AJ5,"")</f>
        <v/>
      </c>
      <c r="M5" s="141" t="str">
        <f>IF('M10'!AJ5&lt;&gt;0,'M10'!AJ5,"")</f>
        <v/>
      </c>
      <c r="N5" s="141" t="str">
        <f>IF('M11'!AJ5&lt;&gt;0,'M11'!AJ5,"")</f>
        <v/>
      </c>
      <c r="O5" s="141" t="str">
        <f>IF('M12'!AJ5&lt;&gt;0,'M12'!AJ5,"")</f>
        <v/>
      </c>
      <c r="P5" s="141" t="str">
        <f>IF('M13'!AJ5&lt;&gt;0,'M13'!AJ5,"")</f>
        <v/>
      </c>
      <c r="Q5" s="149" t="str">
        <f>IF(COUNT(D5:P5)=0,"",IF(C5="","",ROUND(AVERAGE(D5:P5),1)))</f>
        <v/>
      </c>
      <c r="R5" s="159" t="str">
        <f>IF('TH2'!R5="","",'TH2'!R5)</f>
        <v/>
      </c>
      <c r="S5" s="159" t="str">
        <f>IF(Q5="","",IF(AND(Q5&gt;=8,V5="TB",COUNTIF(D5:P5,"&lt;5")=1),"K",IF(OR(AND(Q5&gt;=8,V5="Y",COUNTIF(D5:P5,"&lt;3,5")=1,O5="Đ"),AND(Q5&gt;=8,V5="Y",COUNTIF(D5:P5,"&lt;3,5")=0,O5="CĐ")),"TB",IF(OR(AND(Q5&gt;=6.5,V5="Y",COUNTIF(D5:P5,"&lt;3,5")=1,O5="Đ"),AND(Q5&gt;=6.5,V5="Y",COUNTIF(D5:P5,"&lt;3,5")=0,O5="CĐ")),"TB",IF(AND(Q5&gt;=6.5,V5="Kém",COUNTIF(D5:P5,"&lt;2")=1),"Y",V5)))))</f>
        <v/>
      </c>
      <c r="T5" s="167"/>
      <c r="U5" s="150" t="str">
        <f>IF(S5="","",IF(AND(S5="G",R5="T"),"HSG",IF(AND(OR(S5="G",S5="K"),OR(R5="T",R5="K")),"HSTT",IF(OR(S5="Kém",AND(S5="Y",R5="Y")),"Ở lại",IF(S5="Y","Thi lại",IF(R5="Y","RLHK",""))))))</f>
        <v/>
      </c>
      <c r="V5" s="173" t="str">
        <f>IF(AND(Q5&gt;=8,OR(D5&gt;=8,I5&gt;=8,L5&gt;=8),MIN(D5:P5)&gt;=6.5,O5="Đ"),"G",IF(AND(Q5&gt;=6.5,OR(D5&gt;=6.5,I5&gt;=6.5,L5&gt;=6.5),MIN(D5:P5)&gt;=5,O5="Đ"),"K",IF(AND(Q5&gt;=5,OR(D5&gt;=5,I5&gt;=5,L5&gt;=5),MIN(D5:P5)&gt;=3.5,O5="Đ"),"TB",IF(AND(Q5&gt;=3.5,MIN(D5:P5)&gt;=2),"Y","Kém"))))</f>
        <v>Kém</v>
      </c>
      <c r="W5" s="126"/>
      <c r="X5" s="126"/>
      <c r="Y5" s="126"/>
      <c r="Z5" s="126"/>
    </row>
    <row r="6" spans="1:26" ht="18.75" customHeight="1">
      <c r="A6" s="127">
        <v>2</v>
      </c>
      <c r="B6" s="145" t="str">
        <f>IF(DS!B6&lt;&gt;"",DS!B6,"")</f>
        <v>Nguyễn Thị Kim Quỳnh</v>
      </c>
      <c r="C6" s="130" t="str">
        <f>IF(DS!C6&lt;&gt;"",DS!C6,"")</f>
        <v>Quỳnh</v>
      </c>
      <c r="D6" s="128">
        <f>IF('M1'!AJ6&lt;&gt;0,'M1'!AJ6,"")</f>
        <v>6.5</v>
      </c>
      <c r="E6" s="128">
        <f>IF('M2'!AJ6&lt;&gt;0,'M2'!AJ6,"")</f>
        <v>8.6999999999999993</v>
      </c>
      <c r="F6" s="128">
        <f>IF('M3'!AJ6&lt;&gt;0,'M3'!AJ6,"")</f>
        <v>9.1</v>
      </c>
      <c r="G6" s="128">
        <f>IF('M4'!AJ6&lt;&gt;0,'M4'!AJ6,"")</f>
        <v>8.6</v>
      </c>
      <c r="H6" s="128">
        <f>IF('M5'!AJ6&lt;&gt;0,'M5'!AJ6,"")</f>
        <v>8.1999999999999993</v>
      </c>
      <c r="I6" s="128">
        <f>IF('M6'!AJ6&lt;&gt;0,'M6'!AJ6,"")</f>
        <v>7.3</v>
      </c>
      <c r="J6" s="128">
        <f>IF('M7'!AJ6&lt;&gt;0,'M7'!AJ6,"")</f>
        <v>8.9</v>
      </c>
      <c r="K6" s="128">
        <f>IF('M8'!AJ6&lt;&gt;0,'M8'!AJ6,"")</f>
        <v>9.1999999999999993</v>
      </c>
      <c r="L6" s="128">
        <f>IF('M9'!AJ6&lt;&gt;0,'M9'!AJ6,"")</f>
        <v>8</v>
      </c>
      <c r="M6" s="128">
        <f>IF('M10'!AJ6&lt;&gt;0,'M10'!AJ6,"")</f>
        <v>8.8000000000000007</v>
      </c>
      <c r="N6" s="128">
        <f>IF('M11'!AJ6&lt;&gt;0,'M11'!AJ6,"")</f>
        <v>8.8000000000000007</v>
      </c>
      <c r="O6" s="128" t="str">
        <f>IF('M12'!AJ6&lt;&gt;0,'M12'!AJ6,"")</f>
        <v>Đ</v>
      </c>
      <c r="P6" s="128" t="str">
        <f>IF('M13'!AJ6&lt;&gt;0,'M13'!AJ6,"")</f>
        <v/>
      </c>
      <c r="Q6" s="154">
        <f t="shared" ref="Q6:Q44" si="0">IF(COUNT(D6:P6)=0,"",IF(C6="","",ROUND(AVERAGE(D6:P6),1)))</f>
        <v>8.4</v>
      </c>
      <c r="R6" s="160" t="str">
        <f>IF('TH2'!R6="","",'TH2'!R6)</f>
        <v>T</v>
      </c>
      <c r="S6" s="159" t="s">
        <v>56</v>
      </c>
      <c r="T6" s="168"/>
      <c r="U6" s="151" t="str">
        <f t="shared" ref="U6:U44" si="1">IF(S6="","",IF(AND(S6="G",R6="T"),"HSG",IF(AND(OR(S6="G",S6="K"),OR(R6="T",R6="K")),"HSTT",IF(OR(S6="Kém",AND(S6="Y",R6="Y")),"Ở lại",IF(S6="Y","Thi lại",IF(R6="Y","RLHK",""))))))</f>
        <v>HSTT</v>
      </c>
      <c r="V6" s="173" t="str">
        <f t="shared" ref="V6:V44" si="2">IF(AND(Q6&gt;=8,OR(D6&gt;=8,I6&gt;=8,L6&gt;=8),MIN(D6:P6)&gt;=6.5,O6="Đ"),"G",IF(AND(Q6&gt;=6.5,OR(D6&gt;=6.5,I6&gt;=6.5,L6&gt;=6.5),MIN(D6:P6)&gt;=5,O6="Đ"),"K",IF(AND(Q6&gt;=5,OR(D6&gt;=5,I6&gt;=5,L6&gt;=5),MIN(D6:P6)&gt;=3.5,O6="Đ"),"TB",IF(AND(Q6&gt;=3.5,MIN(D6:P6)&gt;=2),"Y","Kém"))))</f>
        <v>G</v>
      </c>
      <c r="W6" s="126"/>
      <c r="X6" s="126"/>
      <c r="Y6" s="126"/>
      <c r="Z6" s="126"/>
    </row>
    <row r="7" spans="1:26" ht="18.75" customHeight="1">
      <c r="A7" s="127">
        <v>3</v>
      </c>
      <c r="B7" s="145" t="str">
        <f>IF(DS!B7&lt;&gt;"",DS!B7,"")</f>
        <v>Nguyễn Công Minh</v>
      </c>
      <c r="C7" s="130" t="str">
        <f>IF(DS!C7&lt;&gt;"",DS!C7,"")</f>
        <v>Minh</v>
      </c>
      <c r="D7" s="128">
        <f>IF('M1'!AJ7&lt;&gt;0,'M1'!AJ7,"")</f>
        <v>7.6</v>
      </c>
      <c r="E7" s="128">
        <f>IF('M2'!AJ7&lt;&gt;0,'M2'!AJ7,"")</f>
        <v>8.4</v>
      </c>
      <c r="F7" s="128">
        <f>IF('M3'!AJ7&lt;&gt;0,'M3'!AJ7,"")</f>
        <v>8.4</v>
      </c>
      <c r="G7" s="128">
        <f>IF('M4'!AJ7&lt;&gt;0,'M4'!AJ7,"")</f>
        <v>8.1999999999999993</v>
      </c>
      <c r="H7" s="128">
        <f>IF('M5'!AJ7&lt;&gt;0,'M5'!AJ7,"")</f>
        <v>8.1</v>
      </c>
      <c r="I7" s="128">
        <f>IF('M6'!AJ7&lt;&gt;0,'M6'!AJ7,"")</f>
        <v>5.7</v>
      </c>
      <c r="J7" s="128">
        <f>IF('M7'!AJ7&lt;&gt;0,'M7'!AJ7,"")</f>
        <v>8.4</v>
      </c>
      <c r="K7" s="128">
        <f>IF('M8'!AJ7&lt;&gt;0,'M8'!AJ7,"")</f>
        <v>8.6999999999999993</v>
      </c>
      <c r="L7" s="128">
        <f>IF('M9'!AJ7&lt;&gt;0,'M9'!AJ7,"")</f>
        <v>7.2</v>
      </c>
      <c r="M7" s="128">
        <f>IF('M10'!AJ7&lt;&gt;0,'M10'!AJ7,"")</f>
        <v>9.1</v>
      </c>
      <c r="N7" s="128">
        <f>IF('M11'!AJ7&lt;&gt;0,'M11'!AJ7,"")</f>
        <v>8.5</v>
      </c>
      <c r="O7" s="128" t="str">
        <f>IF('M12'!AJ7&lt;&gt;0,'M12'!AJ7,"")</f>
        <v>Đ</v>
      </c>
      <c r="P7" s="128" t="str">
        <f>IF('M13'!AJ7&lt;&gt;0,'M13'!AJ7,"")</f>
        <v/>
      </c>
      <c r="Q7" s="154">
        <f t="shared" si="0"/>
        <v>8</v>
      </c>
      <c r="R7" s="160" t="str">
        <f>IF('TH2'!R7="","",'TH2'!R7)</f>
        <v>T</v>
      </c>
      <c r="S7" s="159" t="str">
        <f t="shared" ref="S7:S44" si="3">IF(Q7="","",IF(AND(Q7&gt;=8,V7="TB",COUNTIF(D7:P7,"&lt;5")=1),"K",IF(OR(AND(Q7&gt;=8,V7="Y",COUNTIF(D7:P7,"&lt;3,5")=1,O7="Đ"),AND(Q7&gt;=8,V7="Y",COUNTIF(D7:P7,"&lt;3,5")=0,O7="CĐ")),"TB",IF(OR(AND(Q7&gt;=6.5,V7="Y",COUNTIF(D7:P7,"&lt;3,5")=1,O7="Đ"),AND(Q7&gt;=6.5,V7="Y",COUNTIF(D7:P7,"&lt;3,5")=0,O7="CĐ")),"TB",IF(AND(Q7&gt;=6.5,V7="Kém",COUNTIF(D7:P7,"&lt;2")=1),"Y",V7)))))</f>
        <v>K</v>
      </c>
      <c r="T7" s="168"/>
      <c r="U7" s="151" t="str">
        <f t="shared" si="1"/>
        <v>HSTT</v>
      </c>
      <c r="V7" s="173" t="str">
        <f t="shared" si="2"/>
        <v>K</v>
      </c>
      <c r="W7" s="126"/>
      <c r="X7" s="126"/>
      <c r="Y7" s="126"/>
      <c r="Z7" s="126"/>
    </row>
    <row r="8" spans="1:26" ht="18.75" customHeight="1">
      <c r="A8" s="127">
        <v>4</v>
      </c>
      <c r="B8" s="145" t="str">
        <f>IF(DS!B8&lt;&gt;"",DS!B8,"")</f>
        <v>Nguyễn Minh Triết</v>
      </c>
      <c r="C8" s="130" t="str">
        <f>IF(DS!C8&lt;&gt;"",DS!C8,"")</f>
        <v>Triết</v>
      </c>
      <c r="D8" s="128">
        <f>IF('M1'!AJ8&lt;&gt;0,'M1'!AJ8,"")</f>
        <v>6.9</v>
      </c>
      <c r="E8" s="128">
        <f>IF('M2'!AJ8&lt;&gt;0,'M2'!AJ8,"")</f>
        <v>7.6</v>
      </c>
      <c r="F8" s="128">
        <f>IF('M3'!AJ8&lt;&gt;0,'M3'!AJ8,"")</f>
        <v>8.4</v>
      </c>
      <c r="G8" s="128">
        <f>IF('M4'!AJ8&lt;&gt;0,'M4'!AJ8,"")</f>
        <v>7.4</v>
      </c>
      <c r="H8" s="128">
        <f>IF('M5'!AJ8&lt;&gt;0,'M5'!AJ8,"")</f>
        <v>7.9</v>
      </c>
      <c r="I8" s="128">
        <f>IF('M6'!AJ8&lt;&gt;0,'M6'!AJ8,"")</f>
        <v>6</v>
      </c>
      <c r="J8" s="128">
        <f>IF('M7'!AJ8&lt;&gt;0,'M7'!AJ8,"")</f>
        <v>7.9</v>
      </c>
      <c r="K8" s="128">
        <f>IF('M8'!AJ8&lt;&gt;0,'M8'!AJ8,"")</f>
        <v>8.5</v>
      </c>
      <c r="L8" s="128">
        <f>IF('M9'!AJ8&lt;&gt;0,'M9'!AJ8,"")</f>
        <v>6.3</v>
      </c>
      <c r="M8" s="128">
        <f>IF('M10'!AJ8&lt;&gt;0,'M10'!AJ8,"")</f>
        <v>8.6</v>
      </c>
      <c r="N8" s="128">
        <f>IF('M11'!AJ8&lt;&gt;0,'M11'!AJ8,"")</f>
        <v>7.9</v>
      </c>
      <c r="O8" s="128" t="str">
        <f>IF('M12'!AJ8&lt;&gt;0,'M12'!AJ8,"")</f>
        <v>Đ</v>
      </c>
      <c r="P8" s="128" t="str">
        <f>IF('M13'!AJ8&lt;&gt;0,'M13'!AJ8,"")</f>
        <v/>
      </c>
      <c r="Q8" s="154">
        <f t="shared" si="0"/>
        <v>7.6</v>
      </c>
      <c r="R8" s="160" t="str">
        <f>IF('TH2'!R8="","",'TH2'!R8)</f>
        <v>K</v>
      </c>
      <c r="S8" s="160" t="str">
        <f t="shared" si="3"/>
        <v>K</v>
      </c>
      <c r="T8" s="168"/>
      <c r="U8" s="151" t="str">
        <f t="shared" si="1"/>
        <v>HSTT</v>
      </c>
      <c r="V8" s="173" t="str">
        <f t="shared" si="2"/>
        <v>K</v>
      </c>
      <c r="W8" s="126"/>
      <c r="X8" s="126"/>
      <c r="Y8" s="126"/>
      <c r="Z8" s="126"/>
    </row>
    <row r="9" spans="1:26" ht="18.75" customHeight="1">
      <c r="A9" s="137">
        <v>5</v>
      </c>
      <c r="B9" s="146" t="str">
        <f>IF(DS!B9&lt;&gt;"",DS!B9,"")</f>
        <v>Đào Ngọc Sáng</v>
      </c>
      <c r="C9" s="138" t="str">
        <f>IF(DS!C9&lt;&gt;"",DS!C9,"")</f>
        <v>sáng</v>
      </c>
      <c r="D9" s="155">
        <f>IF('M1'!AJ9&lt;&gt;0,'M1'!AJ9,"")</f>
        <v>5.0999999999999996</v>
      </c>
      <c r="E9" s="155">
        <f>IF('M2'!AJ9&lt;&gt;0,'M2'!AJ9,"")</f>
        <v>7</v>
      </c>
      <c r="F9" s="155">
        <f>IF('M3'!AJ9&lt;&gt;0,'M3'!AJ9,"")</f>
        <v>5.5</v>
      </c>
      <c r="G9" s="155">
        <f>IF('M4'!AJ9&lt;&gt;0,'M4'!AJ9,"")</f>
        <v>6.7</v>
      </c>
      <c r="H9" s="155">
        <f>IF('M5'!AJ9&lt;&gt;0,'M5'!AJ9,"")</f>
        <v>7.8</v>
      </c>
      <c r="I9" s="155">
        <f>IF('M6'!AJ9&lt;&gt;0,'M6'!AJ9,"")</f>
        <v>5.7</v>
      </c>
      <c r="J9" s="155">
        <f>IF('M7'!AJ9&lt;&gt;0,'M7'!AJ9,"")</f>
        <v>7.8</v>
      </c>
      <c r="K9" s="155">
        <f>IF('M8'!AJ9&lt;&gt;0,'M8'!AJ9,"")</f>
        <v>7.8</v>
      </c>
      <c r="L9" s="155">
        <f>IF('M9'!AJ9&lt;&gt;0,'M9'!AJ9,"")</f>
        <v>5</v>
      </c>
      <c r="M9" s="155">
        <f>IF('M10'!AJ9&lt;&gt;0,'M10'!AJ9,"")</f>
        <v>7.7</v>
      </c>
      <c r="N9" s="155">
        <f>IF('M11'!AJ9&lt;&gt;0,'M11'!AJ9,"")</f>
        <v>7.1</v>
      </c>
      <c r="O9" s="155" t="str">
        <f>IF('M12'!AJ9&lt;&gt;0,'M12'!AJ9,"")</f>
        <v>Đ</v>
      </c>
      <c r="P9" s="155" t="str">
        <f>IF('M13'!AJ9&lt;&gt;0,'M13'!AJ9,"")</f>
        <v/>
      </c>
      <c r="Q9" s="156">
        <f t="shared" si="0"/>
        <v>6.7</v>
      </c>
      <c r="R9" s="161" t="str">
        <f>IF('TH2'!R9="","",'TH2'!R9)</f>
        <v>K</v>
      </c>
      <c r="S9" s="161" t="str">
        <f t="shared" si="3"/>
        <v>TB</v>
      </c>
      <c r="T9" s="169"/>
      <c r="U9" s="152" t="str">
        <f t="shared" si="1"/>
        <v/>
      </c>
      <c r="V9" s="173" t="str">
        <f t="shared" si="2"/>
        <v>TB</v>
      </c>
      <c r="W9" s="126"/>
      <c r="X9" s="126"/>
      <c r="Y9" s="126"/>
      <c r="Z9" s="126"/>
    </row>
    <row r="10" spans="1:26" ht="18.75" customHeight="1">
      <c r="A10" s="134">
        <v>6</v>
      </c>
      <c r="B10" s="147" t="str">
        <f>IF(DS!B10&lt;&gt;"",DS!B10,"")</f>
        <v>Nguyễn Thông Cường</v>
      </c>
      <c r="C10" s="135" t="str">
        <f>IF(DS!C10&lt;&gt;"",DS!C10,"")</f>
        <v>Cường</v>
      </c>
      <c r="D10" s="136">
        <f>IF('M1'!AJ10&lt;&gt;0,'M1'!AJ10,"")</f>
        <v>6.3</v>
      </c>
      <c r="E10" s="136">
        <f>IF('M2'!AJ10&lt;&gt;0,'M2'!AJ10,"")</f>
        <v>8.8000000000000007</v>
      </c>
      <c r="F10" s="136">
        <f>IF('M3'!AJ10&lt;&gt;0,'M3'!AJ10,"")</f>
        <v>8.5</v>
      </c>
      <c r="G10" s="136">
        <f>IF('M4'!AJ10&lt;&gt;0,'M4'!AJ10,"")</f>
        <v>7.8</v>
      </c>
      <c r="H10" s="136">
        <f>IF('M5'!AJ10&lt;&gt;0,'M5'!AJ10,"")</f>
        <v>7.9</v>
      </c>
      <c r="I10" s="136">
        <f>IF('M6'!AJ10&lt;&gt;0,'M6'!AJ10,"")</f>
        <v>6.9</v>
      </c>
      <c r="J10" s="136">
        <f>IF('M7'!AJ10&lt;&gt;0,'M7'!AJ10,"")</f>
        <v>8</v>
      </c>
      <c r="K10" s="136">
        <f>IF('M8'!AJ10&lt;&gt;0,'M8'!AJ10,"")</f>
        <v>8.4</v>
      </c>
      <c r="L10" s="136">
        <f>IF('M9'!AJ10&lt;&gt;0,'M9'!AJ10,"")</f>
        <v>7.6</v>
      </c>
      <c r="M10" s="136">
        <f>IF('M10'!AJ10&lt;&gt;0,'M10'!AJ10,"")</f>
        <v>8.4</v>
      </c>
      <c r="N10" s="136">
        <f>IF('M11'!AJ10&lt;&gt;0,'M11'!AJ10,"")</f>
        <v>8</v>
      </c>
      <c r="O10" s="136" t="str">
        <f>IF('M12'!AJ10&lt;&gt;0,'M12'!AJ10,"")</f>
        <v>Đ</v>
      </c>
      <c r="P10" s="136" t="str">
        <f>IF('M13'!AJ10&lt;&gt;0,'M13'!AJ10,"")</f>
        <v/>
      </c>
      <c r="Q10" s="149">
        <f t="shared" si="0"/>
        <v>7.9</v>
      </c>
      <c r="R10" s="159" t="str">
        <f>IF('TH2'!R10="","",'TH2'!R10)</f>
        <v>T</v>
      </c>
      <c r="S10" s="159" t="str">
        <f t="shared" si="3"/>
        <v>K</v>
      </c>
      <c r="T10" s="167"/>
      <c r="U10" s="150" t="str">
        <f t="shared" si="1"/>
        <v>HSTT</v>
      </c>
      <c r="V10" s="173" t="str">
        <f t="shared" si="2"/>
        <v>K</v>
      </c>
      <c r="W10" s="126"/>
      <c r="X10" s="126"/>
      <c r="Y10" s="126"/>
      <c r="Z10" s="126"/>
    </row>
    <row r="11" spans="1:26" ht="18.75" customHeight="1">
      <c r="A11" s="127">
        <v>7</v>
      </c>
      <c r="B11" s="145" t="str">
        <f>IF(DS!B11&lt;&gt;"",DS!B11,"")</f>
        <v>Phan Vĩnh Phú</v>
      </c>
      <c r="C11" s="130" t="str">
        <f>IF(DS!C11&lt;&gt;"",DS!C11,"")</f>
        <v>Phú</v>
      </c>
      <c r="D11" s="128">
        <f>IF('M1'!AJ11&lt;&gt;0,'M1'!AJ11,"")</f>
        <v>6.2</v>
      </c>
      <c r="E11" s="128">
        <f>IF('M2'!AJ11&lt;&gt;0,'M2'!AJ11,"")</f>
        <v>7.4</v>
      </c>
      <c r="F11" s="128">
        <f>IF('M3'!AJ11&lt;&gt;0,'M3'!AJ11,"")</f>
        <v>7.4</v>
      </c>
      <c r="G11" s="128">
        <f>IF('M4'!AJ11&lt;&gt;0,'M4'!AJ11,"")</f>
        <v>7</v>
      </c>
      <c r="H11" s="128">
        <f>IF('M5'!AJ11&lt;&gt;0,'M5'!AJ11,"")</f>
        <v>8.5</v>
      </c>
      <c r="I11" s="128">
        <f>IF('M6'!AJ11&lt;&gt;0,'M6'!AJ11,"")</f>
        <v>6.3</v>
      </c>
      <c r="J11" s="128">
        <f>IF('M7'!AJ11&lt;&gt;0,'M7'!AJ11,"")</f>
        <v>8.5</v>
      </c>
      <c r="K11" s="128">
        <f>IF('M8'!AJ11&lt;&gt;0,'M8'!AJ11,"")</f>
        <v>8</v>
      </c>
      <c r="L11" s="128">
        <f>IF('M9'!AJ11&lt;&gt;0,'M9'!AJ11,"")</f>
        <v>6.1</v>
      </c>
      <c r="M11" s="128">
        <f>IF('M10'!AJ11&lt;&gt;0,'M10'!AJ11,"")</f>
        <v>8.6</v>
      </c>
      <c r="N11" s="128">
        <f>IF('M11'!AJ11&lt;&gt;0,'M11'!AJ11,"")</f>
        <v>7.9</v>
      </c>
      <c r="O11" s="128" t="str">
        <f>IF('M12'!AJ11&lt;&gt;0,'M12'!AJ11,"")</f>
        <v>Đ</v>
      </c>
      <c r="P11" s="128" t="str">
        <f>IF('M13'!AJ11&lt;&gt;0,'M13'!AJ11,"")</f>
        <v/>
      </c>
      <c r="Q11" s="154">
        <f t="shared" si="0"/>
        <v>7.4</v>
      </c>
      <c r="R11" s="160" t="str">
        <f>IF('TH2'!R11="","",'TH2'!R11)</f>
        <v>T</v>
      </c>
      <c r="S11" s="160" t="str">
        <f t="shared" si="3"/>
        <v>TB</v>
      </c>
      <c r="T11" s="168"/>
      <c r="U11" s="151" t="str">
        <f t="shared" si="1"/>
        <v/>
      </c>
      <c r="V11" s="173" t="str">
        <f t="shared" si="2"/>
        <v>TB</v>
      </c>
      <c r="W11" s="126"/>
      <c r="X11" s="126"/>
      <c r="Y11" s="126"/>
      <c r="Z11" s="126"/>
    </row>
    <row r="12" spans="1:26" ht="18.75" customHeight="1">
      <c r="A12" s="127">
        <v>8</v>
      </c>
      <c r="B12" s="145" t="str">
        <f>IF(DS!B12&lt;&gt;"",DS!B12,"")</f>
        <v>Dương Thiên Thanh</v>
      </c>
      <c r="C12" s="130" t="str">
        <f>IF(DS!C12&lt;&gt;"",DS!C12,"")</f>
        <v>Thanh</v>
      </c>
      <c r="D12" s="128">
        <f>IF('M1'!AJ12&lt;&gt;0,'M1'!AJ12,"")</f>
        <v>5.0999999999999996</v>
      </c>
      <c r="E12" s="128">
        <f>IF('M2'!AJ12&lt;&gt;0,'M2'!AJ12,"")</f>
        <v>7.7</v>
      </c>
      <c r="F12" s="128">
        <f>IF('M3'!AJ12&lt;&gt;0,'M3'!AJ12,"")</f>
        <v>8</v>
      </c>
      <c r="G12" s="128">
        <f>IF('M4'!AJ12&lt;&gt;0,'M4'!AJ12,"")</f>
        <v>6.8</v>
      </c>
      <c r="H12" s="128">
        <f>IF('M5'!AJ12&lt;&gt;0,'M5'!AJ12,"")</f>
        <v>7.8</v>
      </c>
      <c r="I12" s="128">
        <f>IF('M6'!AJ12&lt;&gt;0,'M6'!AJ12,"")</f>
        <v>6.3</v>
      </c>
      <c r="J12" s="128">
        <f>IF('M7'!AJ12&lt;&gt;0,'M7'!AJ12,"")</f>
        <v>8.1999999999999993</v>
      </c>
      <c r="K12" s="128">
        <f>IF('M8'!AJ12&lt;&gt;0,'M8'!AJ12,"")</f>
        <v>8.5</v>
      </c>
      <c r="L12" s="128">
        <f>IF('M9'!AJ12&lt;&gt;0,'M9'!AJ12,"")</f>
        <v>6.2</v>
      </c>
      <c r="M12" s="128">
        <f>IF('M10'!AJ12&lt;&gt;0,'M10'!AJ12,"")</f>
        <v>8.3000000000000007</v>
      </c>
      <c r="N12" s="128">
        <f>IF('M11'!AJ12&lt;&gt;0,'M11'!AJ12,"")</f>
        <v>7</v>
      </c>
      <c r="O12" s="128" t="str">
        <f>IF('M12'!AJ12&lt;&gt;0,'M12'!AJ12,"")</f>
        <v>Đ</v>
      </c>
      <c r="P12" s="128" t="str">
        <f>IF('M13'!AJ12&lt;&gt;0,'M13'!AJ12,"")</f>
        <v/>
      </c>
      <c r="Q12" s="154">
        <f t="shared" si="0"/>
        <v>7.3</v>
      </c>
      <c r="R12" s="160" t="str">
        <f>IF('TH2'!R12="","",'TH2'!R12)</f>
        <v>K</v>
      </c>
      <c r="S12" s="160" t="str">
        <f t="shared" si="3"/>
        <v>TB</v>
      </c>
      <c r="T12" s="168"/>
      <c r="U12" s="151" t="str">
        <f t="shared" si="1"/>
        <v/>
      </c>
      <c r="V12" s="173" t="str">
        <f t="shared" si="2"/>
        <v>TB</v>
      </c>
      <c r="W12" s="126"/>
      <c r="X12" s="126"/>
      <c r="Y12" s="126"/>
      <c r="Z12" s="126"/>
    </row>
    <row r="13" spans="1:26" ht="18.75" customHeight="1">
      <c r="A13" s="127">
        <v>9</v>
      </c>
      <c r="B13" s="145" t="str">
        <f>IF(DS!B13&lt;&gt;"",DS!B13,"")</f>
        <v>Trần Nguyễn Quốc Thuận</v>
      </c>
      <c r="C13" s="130" t="str">
        <f>IF(DS!C13&lt;&gt;"",DS!C13,"")</f>
        <v>Thuận</v>
      </c>
      <c r="D13" s="128">
        <f>IF('M1'!AJ13&lt;&gt;0,'M1'!AJ13,"")</f>
        <v>6.7</v>
      </c>
      <c r="E13" s="128">
        <f>IF('M2'!AJ13&lt;&gt;0,'M2'!AJ13,"")</f>
        <v>7.4</v>
      </c>
      <c r="F13" s="128">
        <f>IF('M3'!AJ13&lt;&gt;0,'M3'!AJ13,"")</f>
        <v>7.4</v>
      </c>
      <c r="G13" s="128">
        <f>IF('M4'!AJ13&lt;&gt;0,'M4'!AJ13,"")</f>
        <v>7</v>
      </c>
      <c r="H13" s="128">
        <f>IF('M5'!AJ13&lt;&gt;0,'M5'!AJ13,"")</f>
        <v>7.5</v>
      </c>
      <c r="I13" s="128">
        <f>IF('M6'!AJ13&lt;&gt;0,'M6'!AJ13,"")</f>
        <v>5.9</v>
      </c>
      <c r="J13" s="128">
        <f>IF('M7'!AJ13&lt;&gt;0,'M7'!AJ13,"")</f>
        <v>8.1</v>
      </c>
      <c r="K13" s="128">
        <f>IF('M8'!AJ13&lt;&gt;0,'M8'!AJ13,"")</f>
        <v>8.5</v>
      </c>
      <c r="L13" s="128">
        <f>IF('M9'!AJ13&lt;&gt;0,'M9'!AJ13,"")</f>
        <v>6.7</v>
      </c>
      <c r="M13" s="128">
        <f>IF('M10'!AJ13&lt;&gt;0,'M10'!AJ13,"")</f>
        <v>8.3000000000000007</v>
      </c>
      <c r="N13" s="128">
        <f>IF('M11'!AJ13&lt;&gt;0,'M11'!AJ13,"")</f>
        <v>7.5</v>
      </c>
      <c r="O13" s="128" t="str">
        <f>IF('M12'!AJ13&lt;&gt;0,'M12'!AJ13,"")</f>
        <v>Đ</v>
      </c>
      <c r="P13" s="128" t="str">
        <f>IF('M13'!AJ13&lt;&gt;0,'M13'!AJ13,"")</f>
        <v/>
      </c>
      <c r="Q13" s="154">
        <f t="shared" si="0"/>
        <v>7.4</v>
      </c>
      <c r="R13" s="160" t="str">
        <f>IF('TH2'!R13="","",'TH2'!R13)</f>
        <v>T</v>
      </c>
      <c r="S13" s="160" t="str">
        <f t="shared" si="3"/>
        <v>K</v>
      </c>
      <c r="T13" s="168"/>
      <c r="U13" s="151" t="str">
        <f t="shared" si="1"/>
        <v>HSTT</v>
      </c>
      <c r="V13" s="173" t="str">
        <f t="shared" si="2"/>
        <v>K</v>
      </c>
      <c r="W13" s="126"/>
      <c r="X13" s="126"/>
      <c r="Y13" s="126"/>
      <c r="Z13" s="126"/>
    </row>
    <row r="14" spans="1:26" ht="18.75" customHeight="1">
      <c r="A14" s="137">
        <v>10</v>
      </c>
      <c r="B14" s="146" t="str">
        <f>IF(DS!B14&lt;&gt;"",DS!B14,"")</f>
        <v>đặng Nhật</v>
      </c>
      <c r="C14" s="138" t="str">
        <f>IF(DS!C14&lt;&gt;"",DS!C14,"")</f>
        <v>Huy</v>
      </c>
      <c r="D14" s="155">
        <f>IF('M1'!AJ14&lt;&gt;0,'M1'!AJ14,"")</f>
        <v>7</v>
      </c>
      <c r="E14" s="155">
        <f>IF('M2'!AJ14&lt;&gt;0,'M2'!AJ14,"")</f>
        <v>6.7</v>
      </c>
      <c r="F14" s="155">
        <f>IF('M3'!AJ14&lt;&gt;0,'M3'!AJ14,"")</f>
        <v>7.2</v>
      </c>
      <c r="G14" s="155">
        <f>IF('M4'!AJ14&lt;&gt;0,'M4'!AJ14,"")</f>
        <v>8.1</v>
      </c>
      <c r="H14" s="155">
        <f>IF('M5'!AJ14&lt;&gt;0,'M5'!AJ14,"")</f>
        <v>8.5</v>
      </c>
      <c r="I14" s="155">
        <f>IF('M6'!AJ14&lt;&gt;0,'M6'!AJ14,"")</f>
        <v>6.9</v>
      </c>
      <c r="J14" s="155">
        <f>IF('M7'!AJ14&lt;&gt;0,'M7'!AJ14,"")</f>
        <v>7.6</v>
      </c>
      <c r="K14" s="155">
        <f>IF('M8'!AJ14&lt;&gt;0,'M8'!AJ14,"")</f>
        <v>8.3000000000000007</v>
      </c>
      <c r="L14" s="155">
        <f>IF('M9'!AJ14&lt;&gt;0,'M9'!AJ14,"")</f>
        <v>6.7</v>
      </c>
      <c r="M14" s="155">
        <f>IF('M10'!AJ14&lt;&gt;0,'M10'!AJ14,"")</f>
        <v>9.1</v>
      </c>
      <c r="N14" s="155">
        <f>IF('M11'!AJ14&lt;&gt;0,'M11'!AJ14,"")</f>
        <v>7.7</v>
      </c>
      <c r="O14" s="155" t="str">
        <f>IF('M12'!AJ14&lt;&gt;0,'M12'!AJ14,"")</f>
        <v>Đ</v>
      </c>
      <c r="P14" s="155" t="str">
        <f>IF('M13'!AJ14&lt;&gt;0,'M13'!AJ14,"")</f>
        <v/>
      </c>
      <c r="Q14" s="156">
        <f t="shared" si="0"/>
        <v>7.6</v>
      </c>
      <c r="R14" s="161" t="str">
        <f>IF('TH2'!R14="","",'TH2'!R14)</f>
        <v>T</v>
      </c>
      <c r="S14" s="161" t="str">
        <f t="shared" si="3"/>
        <v>K</v>
      </c>
      <c r="T14" s="169"/>
      <c r="U14" s="152" t="str">
        <f t="shared" si="1"/>
        <v>HSTT</v>
      </c>
      <c r="V14" s="173" t="str">
        <f t="shared" si="2"/>
        <v>K</v>
      </c>
      <c r="W14" s="126"/>
      <c r="X14" s="126"/>
      <c r="Y14" s="126"/>
      <c r="Z14" s="126"/>
    </row>
    <row r="15" spans="1:26" ht="18.75" customHeight="1">
      <c r="A15" s="134">
        <v>11</v>
      </c>
      <c r="B15" s="147" t="str">
        <f>IF(DS!B15&lt;&gt;"",DS!B15,"")</f>
        <v>Lê Hồ Ngọc Thắng</v>
      </c>
      <c r="C15" s="135" t="str">
        <f>IF(DS!C15&lt;&gt;"",DS!C15,"")</f>
        <v>Thắng</v>
      </c>
      <c r="D15" s="136" t="str">
        <f>IF('M1'!AJ15&lt;&gt;0,'M1'!AJ15,"")</f>
        <v/>
      </c>
      <c r="E15" s="136">
        <f>IF('M2'!AJ15&lt;&gt;0,'M2'!AJ15,"")</f>
        <v>8.4</v>
      </c>
      <c r="F15" s="136">
        <f>IF('M3'!AJ15&lt;&gt;0,'M3'!AJ15,"")</f>
        <v>7.7</v>
      </c>
      <c r="G15" s="136">
        <f>IF('M4'!AJ15&lt;&gt;0,'M4'!AJ15,"")</f>
        <v>7.6</v>
      </c>
      <c r="H15" s="136">
        <f>IF('M5'!AJ15&lt;&gt;0,'M5'!AJ15,"")</f>
        <v>8.3000000000000007</v>
      </c>
      <c r="I15" s="136" t="str">
        <f>IF('M6'!AJ15&lt;&gt;0,'M6'!AJ15,"")</f>
        <v/>
      </c>
      <c r="J15" s="136" t="str">
        <f>IF('M7'!AJ15&lt;&gt;0,'M7'!AJ15,"")</f>
        <v/>
      </c>
      <c r="K15" s="136" t="str">
        <f>IF('M8'!AJ15&lt;&gt;0,'M8'!AJ15,"")</f>
        <v/>
      </c>
      <c r="L15" s="136" t="str">
        <f>IF('M9'!AJ15&lt;&gt;0,'M9'!AJ15,"")</f>
        <v/>
      </c>
      <c r="M15" s="136" t="str">
        <f>IF('M10'!AJ15&lt;&gt;0,'M10'!AJ15,"")</f>
        <v/>
      </c>
      <c r="N15" s="136">
        <f>IF('M11'!AJ15&lt;&gt;0,'M11'!AJ15,"")</f>
        <v>7.4</v>
      </c>
      <c r="O15" s="136" t="str">
        <f>IF('M12'!AJ15&lt;&gt;0,'M12'!AJ15,"")</f>
        <v/>
      </c>
      <c r="P15" s="136" t="str">
        <f>IF('M13'!AJ15&lt;&gt;0,'M13'!AJ15,"")</f>
        <v/>
      </c>
      <c r="Q15" s="149">
        <f t="shared" si="0"/>
        <v>7.9</v>
      </c>
      <c r="R15" s="159" t="str">
        <f>IF('TH2'!R15="","",'TH2'!R15)</f>
        <v/>
      </c>
      <c r="S15" s="159" t="str">
        <f t="shared" si="3"/>
        <v>Y</v>
      </c>
      <c r="T15" s="167"/>
      <c r="U15" s="150" t="str">
        <f t="shared" si="1"/>
        <v>Thi lại</v>
      </c>
      <c r="V15" s="173" t="str">
        <f t="shared" si="2"/>
        <v>Y</v>
      </c>
      <c r="W15" s="126"/>
      <c r="X15" s="126"/>
      <c r="Y15" s="126"/>
      <c r="Z15" s="126"/>
    </row>
    <row r="16" spans="1:26" ht="18.75" customHeight="1">
      <c r="A16" s="127">
        <v>12</v>
      </c>
      <c r="B16" s="145" t="str">
        <f>IF(DS!B16&lt;&gt;"",DS!B16,"")</f>
        <v>Vũ Phạm Thành Long</v>
      </c>
      <c r="C16" s="130" t="str">
        <f>IF(DS!C16&lt;&gt;"",DS!C16,"")</f>
        <v>Long</v>
      </c>
      <c r="D16" s="128" t="str">
        <f>IF('M1'!AJ16&lt;&gt;0,'M1'!AJ16,"")</f>
        <v/>
      </c>
      <c r="E16" s="128">
        <f>IF('M2'!AJ16&lt;&gt;0,'M2'!AJ16,"")</f>
        <v>8.8000000000000007</v>
      </c>
      <c r="F16" s="128">
        <f>IF('M3'!AJ16&lt;&gt;0,'M3'!AJ16,"")</f>
        <v>8.5</v>
      </c>
      <c r="G16" s="128">
        <f>IF('M4'!AJ16&lt;&gt;0,'M4'!AJ16,"")</f>
        <v>8</v>
      </c>
      <c r="H16" s="128">
        <f>IF('M5'!AJ16&lt;&gt;0,'M5'!AJ16,"")</f>
        <v>8.4</v>
      </c>
      <c r="I16" s="128" t="str">
        <f>IF('M6'!AJ16&lt;&gt;0,'M6'!AJ16,"")</f>
        <v/>
      </c>
      <c r="J16" s="128" t="str">
        <f>IF('M7'!AJ16&lt;&gt;0,'M7'!AJ16,"")</f>
        <v/>
      </c>
      <c r="K16" s="128" t="str">
        <f>IF('M8'!AJ16&lt;&gt;0,'M8'!AJ16,"")</f>
        <v/>
      </c>
      <c r="L16" s="128" t="str">
        <f>IF('M9'!AJ16&lt;&gt;0,'M9'!AJ16,"")</f>
        <v/>
      </c>
      <c r="M16" s="128" t="str">
        <f>IF('M10'!AJ16&lt;&gt;0,'M10'!AJ16,"")</f>
        <v/>
      </c>
      <c r="N16" s="128">
        <f>IF('M11'!AJ16&lt;&gt;0,'M11'!AJ16,"")</f>
        <v>8</v>
      </c>
      <c r="O16" s="128" t="str">
        <f>IF('M12'!AJ16&lt;&gt;0,'M12'!AJ16,"")</f>
        <v/>
      </c>
      <c r="P16" s="128" t="str">
        <f>IF('M13'!AJ16&lt;&gt;0,'M13'!AJ16,"")</f>
        <v/>
      </c>
      <c r="Q16" s="154">
        <f t="shared" si="0"/>
        <v>8.3000000000000007</v>
      </c>
      <c r="R16" s="160" t="str">
        <f>IF('TH2'!R16="","",'TH2'!R16)</f>
        <v/>
      </c>
      <c r="S16" s="160" t="str">
        <f t="shared" si="3"/>
        <v>Y</v>
      </c>
      <c r="T16" s="168"/>
      <c r="U16" s="151" t="str">
        <f t="shared" si="1"/>
        <v>Thi lại</v>
      </c>
      <c r="V16" s="173" t="str">
        <f t="shared" si="2"/>
        <v>Y</v>
      </c>
      <c r="W16" s="126"/>
      <c r="X16" s="126"/>
      <c r="Y16" s="126"/>
      <c r="Z16" s="126"/>
    </row>
    <row r="17" spans="1:26" ht="18.75" customHeight="1">
      <c r="A17" s="127">
        <v>13</v>
      </c>
      <c r="B17" s="145" t="str">
        <f>IF(DS!B17&lt;&gt;"",DS!B17,"")</f>
        <v/>
      </c>
      <c r="C17" s="130" t="str">
        <f>IF(DS!C17&lt;&gt;"",DS!C17,"")</f>
        <v>Kha</v>
      </c>
      <c r="D17" s="128" t="str">
        <f>IF('M1'!AJ17&lt;&gt;0,'M1'!AJ17,"")</f>
        <v/>
      </c>
      <c r="E17" s="128">
        <f>IF('M2'!AJ17&lt;&gt;0,'M2'!AJ17,"")</f>
        <v>6.2</v>
      </c>
      <c r="F17" s="128">
        <f>IF('M3'!AJ17&lt;&gt;0,'M3'!AJ17,"")</f>
        <v>5.6</v>
      </c>
      <c r="G17" s="128">
        <f>IF('M4'!AJ17&lt;&gt;0,'M4'!AJ17,"")</f>
        <v>7.3</v>
      </c>
      <c r="H17" s="128" t="str">
        <f>IF('M5'!AJ17&lt;&gt;0,'M5'!AJ17,"")</f>
        <v/>
      </c>
      <c r="I17" s="128" t="str">
        <f>IF('M6'!AJ17&lt;&gt;0,'M6'!AJ17,"")</f>
        <v/>
      </c>
      <c r="J17" s="128" t="str">
        <f>IF('M7'!AJ17&lt;&gt;0,'M7'!AJ17,"")</f>
        <v/>
      </c>
      <c r="K17" s="128" t="str">
        <f>IF('M8'!AJ17&lt;&gt;0,'M8'!AJ17,"")</f>
        <v/>
      </c>
      <c r="L17" s="128" t="str">
        <f>IF('M9'!AJ17&lt;&gt;0,'M9'!AJ17,"")</f>
        <v/>
      </c>
      <c r="M17" s="128" t="str">
        <f>IF('M10'!AJ17&lt;&gt;0,'M10'!AJ17,"")</f>
        <v/>
      </c>
      <c r="N17" s="128">
        <f>IF('M11'!AJ17&lt;&gt;0,'M11'!AJ17,"")</f>
        <v>6.2</v>
      </c>
      <c r="O17" s="128" t="str">
        <f>IF('M12'!AJ17&lt;&gt;0,'M12'!AJ17,"")</f>
        <v/>
      </c>
      <c r="P17" s="128" t="str">
        <f>IF('M13'!AJ17&lt;&gt;0,'M13'!AJ17,"")</f>
        <v/>
      </c>
      <c r="Q17" s="154">
        <f t="shared" si="0"/>
        <v>6.3</v>
      </c>
      <c r="R17" s="160" t="str">
        <f>IF('TH2'!R17="","",'TH2'!R17)</f>
        <v/>
      </c>
      <c r="S17" s="160" t="str">
        <f t="shared" si="3"/>
        <v>Y</v>
      </c>
      <c r="T17" s="168"/>
      <c r="U17" s="151" t="str">
        <f t="shared" si="1"/>
        <v>Thi lại</v>
      </c>
      <c r="V17" s="173" t="str">
        <f t="shared" si="2"/>
        <v>Y</v>
      </c>
      <c r="W17" s="126"/>
      <c r="X17" s="126"/>
      <c r="Y17" s="126"/>
      <c r="Z17" s="126"/>
    </row>
    <row r="18" spans="1:26" ht="18.75" customHeight="1">
      <c r="A18" s="127">
        <v>14</v>
      </c>
      <c r="B18" s="145" t="str">
        <f>IF(DS!B18&lt;&gt;"",DS!B18,"")</f>
        <v/>
      </c>
      <c r="C18" s="130" t="str">
        <f>IF(DS!C18&lt;&gt;"",DS!C18,"")</f>
        <v>Châu</v>
      </c>
      <c r="D18" s="128" t="str">
        <f>IF('M1'!AJ18&lt;&gt;0,'M1'!AJ18,"")</f>
        <v/>
      </c>
      <c r="E18" s="128">
        <f>IF('M2'!AJ18&lt;&gt;0,'M2'!AJ18,"")</f>
        <v>5.8</v>
      </c>
      <c r="F18" s="128">
        <f>IF('M3'!AJ18&lt;&gt;0,'M3'!AJ18,"")</f>
        <v>4.3</v>
      </c>
      <c r="G18" s="128">
        <f>IF('M4'!AJ18&lt;&gt;0,'M4'!AJ18,"")</f>
        <v>5.8</v>
      </c>
      <c r="H18" s="128">
        <f>IF('M5'!AJ18&lt;&gt;0,'M5'!AJ18,"")</f>
        <v>7</v>
      </c>
      <c r="I18" s="128" t="str">
        <f>IF('M6'!AJ18&lt;&gt;0,'M6'!AJ18,"")</f>
        <v/>
      </c>
      <c r="J18" s="128" t="str">
        <f>IF('M7'!AJ18&lt;&gt;0,'M7'!AJ18,"")</f>
        <v/>
      </c>
      <c r="K18" s="128">
        <f>IF('M8'!AJ18&lt;&gt;0,'M8'!AJ18,"")</f>
        <v>7.1</v>
      </c>
      <c r="L18" s="128" t="str">
        <f>IF('M9'!AJ18&lt;&gt;0,'M9'!AJ18,"")</f>
        <v/>
      </c>
      <c r="M18" s="128" t="str">
        <f>IF('M10'!AJ18&lt;&gt;0,'M10'!AJ18,"")</f>
        <v/>
      </c>
      <c r="N18" s="128">
        <f>IF('M11'!AJ18&lt;&gt;0,'M11'!AJ18,"")</f>
        <v>6.2</v>
      </c>
      <c r="O18" s="128" t="str">
        <f>IF('M12'!AJ18&lt;&gt;0,'M12'!AJ18,"")</f>
        <v/>
      </c>
      <c r="P18" s="128" t="str">
        <f>IF('M13'!AJ18&lt;&gt;0,'M13'!AJ18,"")</f>
        <v/>
      </c>
      <c r="Q18" s="154">
        <f t="shared" si="0"/>
        <v>6</v>
      </c>
      <c r="R18" s="160" t="str">
        <f>IF('TH2'!R18="","",'TH2'!R18)</f>
        <v/>
      </c>
      <c r="S18" s="160" t="str">
        <f t="shared" si="3"/>
        <v>Y</v>
      </c>
      <c r="T18" s="168"/>
      <c r="U18" s="151" t="str">
        <f t="shared" si="1"/>
        <v>Thi lại</v>
      </c>
      <c r="V18" s="173" t="str">
        <f t="shared" si="2"/>
        <v>Y</v>
      </c>
      <c r="W18" s="126"/>
      <c r="X18" s="126"/>
      <c r="Y18" s="126"/>
      <c r="Z18" s="126"/>
    </row>
    <row r="19" spans="1:26" ht="18.75" customHeight="1">
      <c r="A19" s="137">
        <v>15</v>
      </c>
      <c r="B19" s="146" t="str">
        <f>IF(DS!B19&lt;&gt;"",DS!B19,"")</f>
        <v/>
      </c>
      <c r="C19" s="138" t="str">
        <f>IF(DS!C19&lt;&gt;"",DS!C19,"")</f>
        <v/>
      </c>
      <c r="D19" s="155" t="str">
        <f>IF('M1'!AJ19&lt;&gt;0,'M1'!AJ19,"")</f>
        <v/>
      </c>
      <c r="E19" s="155" t="str">
        <f>IF('M2'!AJ19&lt;&gt;0,'M2'!AJ19,"")</f>
        <v/>
      </c>
      <c r="F19" s="155" t="str">
        <f>IF('M3'!AJ19&lt;&gt;0,'M3'!AJ19,"")</f>
        <v/>
      </c>
      <c r="G19" s="155" t="str">
        <f>IF('M4'!AJ19&lt;&gt;0,'M4'!AJ19,"")</f>
        <v/>
      </c>
      <c r="H19" s="155" t="str">
        <f>IF('M5'!AJ19&lt;&gt;0,'M5'!AJ19,"")</f>
        <v/>
      </c>
      <c r="I19" s="155" t="str">
        <f>IF('M6'!AJ19&lt;&gt;0,'M6'!AJ19,"")</f>
        <v/>
      </c>
      <c r="J19" s="155" t="str">
        <f>IF('M7'!AJ19&lt;&gt;0,'M7'!AJ19,"")</f>
        <v/>
      </c>
      <c r="K19" s="155" t="str">
        <f>IF('M8'!AJ19&lt;&gt;0,'M8'!AJ19,"")</f>
        <v/>
      </c>
      <c r="L19" s="155" t="str">
        <f>IF('M9'!AJ19&lt;&gt;0,'M9'!AJ19,"")</f>
        <v/>
      </c>
      <c r="M19" s="155" t="str">
        <f>IF('M10'!AJ19&lt;&gt;0,'M10'!AJ19,"")</f>
        <v/>
      </c>
      <c r="N19" s="155" t="str">
        <f>IF('M11'!AJ19&lt;&gt;0,'M11'!AJ19,"")</f>
        <v/>
      </c>
      <c r="O19" s="155" t="str">
        <f>IF('M12'!AJ19&lt;&gt;0,'M12'!AJ19,"")</f>
        <v/>
      </c>
      <c r="P19" s="155" t="str">
        <f>IF('M13'!AJ19&lt;&gt;0,'M13'!AJ19,"")</f>
        <v/>
      </c>
      <c r="Q19" s="156" t="str">
        <f t="shared" si="0"/>
        <v/>
      </c>
      <c r="R19" s="161" t="str">
        <f>IF('TH2'!R19="","",'TH2'!R19)</f>
        <v/>
      </c>
      <c r="S19" s="161" t="str">
        <f t="shared" si="3"/>
        <v/>
      </c>
      <c r="T19" s="169"/>
      <c r="U19" s="152" t="str">
        <f t="shared" si="1"/>
        <v/>
      </c>
      <c r="V19" s="173" t="str">
        <f t="shared" si="2"/>
        <v>Kém</v>
      </c>
      <c r="W19" s="126"/>
      <c r="X19" s="126"/>
      <c r="Y19" s="126"/>
      <c r="Z19" s="126"/>
    </row>
    <row r="20" spans="1:26" ht="18.75" customHeight="1">
      <c r="A20" s="134">
        <v>16</v>
      </c>
      <c r="B20" s="147" t="str">
        <f>IF(DS!B20&lt;&gt;"",DS!B20,"")</f>
        <v/>
      </c>
      <c r="C20" s="135" t="str">
        <f>IF(DS!C20&lt;&gt;"",DS!C20,"")</f>
        <v/>
      </c>
      <c r="D20" s="136" t="str">
        <f>IF('M1'!AJ20&lt;&gt;0,'M1'!AJ20,"")</f>
        <v/>
      </c>
      <c r="E20" s="136" t="str">
        <f>IF('M2'!AJ20&lt;&gt;0,'M2'!AJ20,"")</f>
        <v/>
      </c>
      <c r="F20" s="136" t="str">
        <f>IF('M3'!AJ20&lt;&gt;0,'M3'!AJ20,"")</f>
        <v/>
      </c>
      <c r="G20" s="136" t="str">
        <f>IF('M4'!AJ20&lt;&gt;0,'M4'!AJ20,"")</f>
        <v/>
      </c>
      <c r="H20" s="136" t="str">
        <f>IF('M5'!AJ20&lt;&gt;0,'M5'!AJ20,"")</f>
        <v/>
      </c>
      <c r="I20" s="136" t="str">
        <f>IF('M6'!AJ20&lt;&gt;0,'M6'!AJ20,"")</f>
        <v/>
      </c>
      <c r="J20" s="136" t="str">
        <f>IF('M7'!AJ20&lt;&gt;0,'M7'!AJ20,"")</f>
        <v/>
      </c>
      <c r="K20" s="136" t="str">
        <f>IF('M8'!AJ20&lt;&gt;0,'M8'!AJ20,"")</f>
        <v/>
      </c>
      <c r="L20" s="136" t="str">
        <f>IF('M9'!AJ20&lt;&gt;0,'M9'!AJ20,"")</f>
        <v/>
      </c>
      <c r="M20" s="136" t="str">
        <f>IF('M10'!AJ20&lt;&gt;0,'M10'!AJ20,"")</f>
        <v/>
      </c>
      <c r="N20" s="136" t="str">
        <f>IF('M11'!AJ20&lt;&gt;0,'M11'!AJ20,"")</f>
        <v/>
      </c>
      <c r="O20" s="136" t="str">
        <f>IF('M12'!AJ20&lt;&gt;0,'M12'!AJ20,"")</f>
        <v/>
      </c>
      <c r="P20" s="136" t="str">
        <f>IF('M13'!AJ20&lt;&gt;0,'M13'!AJ20,"")</f>
        <v/>
      </c>
      <c r="Q20" s="149" t="str">
        <f t="shared" si="0"/>
        <v/>
      </c>
      <c r="R20" s="159" t="str">
        <f>IF('TH2'!R20="","",'TH2'!R20)</f>
        <v/>
      </c>
      <c r="S20" s="159" t="str">
        <f t="shared" si="3"/>
        <v/>
      </c>
      <c r="T20" s="167"/>
      <c r="U20" s="150" t="str">
        <f t="shared" si="1"/>
        <v/>
      </c>
      <c r="V20" s="173" t="str">
        <f t="shared" si="2"/>
        <v>Kém</v>
      </c>
      <c r="W20" s="126"/>
      <c r="X20" s="126"/>
      <c r="Y20" s="126"/>
      <c r="Z20" s="126"/>
    </row>
    <row r="21" spans="1:26" ht="18.75" customHeight="1">
      <c r="A21" s="127">
        <v>17</v>
      </c>
      <c r="B21" s="145" t="str">
        <f>IF(DS!B21&lt;&gt;"",DS!B21,"")</f>
        <v/>
      </c>
      <c r="C21" s="130" t="str">
        <f>IF(DS!C21&lt;&gt;"",DS!C21,"")</f>
        <v/>
      </c>
      <c r="D21" s="128" t="str">
        <f>IF('M1'!AJ21&lt;&gt;0,'M1'!AJ21,"")</f>
        <v/>
      </c>
      <c r="E21" s="128" t="str">
        <f>IF('M2'!AJ21&lt;&gt;0,'M2'!AJ21,"")</f>
        <v/>
      </c>
      <c r="F21" s="128" t="str">
        <f>IF('M3'!AJ21&lt;&gt;0,'M3'!AJ21,"")</f>
        <v/>
      </c>
      <c r="G21" s="128" t="str">
        <f>IF('M4'!AJ21&lt;&gt;0,'M4'!AJ21,"")</f>
        <v/>
      </c>
      <c r="H21" s="128" t="str">
        <f>IF('M5'!AJ21&lt;&gt;0,'M5'!AJ21,"")</f>
        <v/>
      </c>
      <c r="I21" s="128" t="str">
        <f>IF('M6'!AJ21&lt;&gt;0,'M6'!AJ21,"")</f>
        <v/>
      </c>
      <c r="J21" s="128" t="str">
        <f>IF('M7'!AJ21&lt;&gt;0,'M7'!AJ21,"")</f>
        <v/>
      </c>
      <c r="K21" s="128" t="str">
        <f>IF('M8'!AJ21&lt;&gt;0,'M8'!AJ21,"")</f>
        <v/>
      </c>
      <c r="L21" s="128" t="str">
        <f>IF('M9'!AJ21&lt;&gt;0,'M9'!AJ21,"")</f>
        <v/>
      </c>
      <c r="M21" s="128" t="str">
        <f>IF('M10'!AJ21&lt;&gt;0,'M10'!AJ21,"")</f>
        <v/>
      </c>
      <c r="N21" s="128" t="str">
        <f>IF('M11'!AJ21&lt;&gt;0,'M11'!AJ21,"")</f>
        <v/>
      </c>
      <c r="O21" s="128" t="str">
        <f>IF('M12'!AJ21&lt;&gt;0,'M12'!AJ21,"")</f>
        <v/>
      </c>
      <c r="P21" s="128" t="str">
        <f>IF('M13'!AJ21&lt;&gt;0,'M13'!AJ21,"")</f>
        <v/>
      </c>
      <c r="Q21" s="154" t="str">
        <f t="shared" si="0"/>
        <v/>
      </c>
      <c r="R21" s="160" t="str">
        <f>IF('TH2'!R21="","",'TH2'!R21)</f>
        <v/>
      </c>
      <c r="S21" s="160" t="str">
        <f t="shared" si="3"/>
        <v/>
      </c>
      <c r="T21" s="168"/>
      <c r="U21" s="151" t="str">
        <f t="shared" si="1"/>
        <v/>
      </c>
      <c r="V21" s="173" t="str">
        <f t="shared" si="2"/>
        <v>Kém</v>
      </c>
      <c r="W21" s="126"/>
      <c r="X21" s="126"/>
      <c r="Y21" s="126"/>
      <c r="Z21" s="126"/>
    </row>
    <row r="22" spans="1:26" ht="18.75" customHeight="1">
      <c r="A22" s="127">
        <v>18</v>
      </c>
      <c r="B22" s="145" t="str">
        <f>IF(DS!B22&lt;&gt;"",DS!B22,"")</f>
        <v/>
      </c>
      <c r="C22" s="130" t="str">
        <f>IF(DS!C22&lt;&gt;"",DS!C22,"")</f>
        <v/>
      </c>
      <c r="D22" s="128" t="str">
        <f>IF('M1'!AJ22&lt;&gt;0,'M1'!AJ22,"")</f>
        <v/>
      </c>
      <c r="E22" s="128" t="str">
        <f>IF('M2'!AJ22&lt;&gt;0,'M2'!AJ22,"")</f>
        <v/>
      </c>
      <c r="F22" s="128" t="str">
        <f>IF('M3'!AJ22&lt;&gt;0,'M3'!AJ22,"")</f>
        <v/>
      </c>
      <c r="G22" s="128" t="str">
        <f>IF('M4'!AJ22&lt;&gt;0,'M4'!AJ22,"")</f>
        <v/>
      </c>
      <c r="H22" s="128" t="str">
        <f>IF('M5'!AJ22&lt;&gt;0,'M5'!AJ22,"")</f>
        <v/>
      </c>
      <c r="I22" s="128" t="str">
        <f>IF('M6'!AJ22&lt;&gt;0,'M6'!AJ22,"")</f>
        <v/>
      </c>
      <c r="J22" s="128" t="str">
        <f>IF('M7'!AJ22&lt;&gt;0,'M7'!AJ22,"")</f>
        <v/>
      </c>
      <c r="K22" s="128" t="str">
        <f>IF('M8'!AJ22&lt;&gt;0,'M8'!AJ22,"")</f>
        <v/>
      </c>
      <c r="L22" s="128" t="str">
        <f>IF('M9'!AJ22&lt;&gt;0,'M9'!AJ22,"")</f>
        <v/>
      </c>
      <c r="M22" s="128" t="str">
        <f>IF('M10'!AJ22&lt;&gt;0,'M10'!AJ22,"")</f>
        <v/>
      </c>
      <c r="N22" s="128" t="str">
        <f>IF('M11'!AJ22&lt;&gt;0,'M11'!AJ22,"")</f>
        <v/>
      </c>
      <c r="O22" s="128" t="str">
        <f>IF('M12'!AJ22&lt;&gt;0,'M12'!AJ22,"")</f>
        <v/>
      </c>
      <c r="P22" s="128" t="str">
        <f>IF('M13'!AJ22&lt;&gt;0,'M13'!AJ22,"")</f>
        <v/>
      </c>
      <c r="Q22" s="154" t="str">
        <f t="shared" si="0"/>
        <v/>
      </c>
      <c r="R22" s="160" t="str">
        <f>IF('TH2'!R22="","",'TH2'!R22)</f>
        <v/>
      </c>
      <c r="S22" s="160" t="str">
        <f t="shared" si="3"/>
        <v/>
      </c>
      <c r="T22" s="168"/>
      <c r="U22" s="151" t="str">
        <f t="shared" si="1"/>
        <v/>
      </c>
      <c r="V22" s="173" t="str">
        <f t="shared" si="2"/>
        <v>Kém</v>
      </c>
      <c r="W22" s="126"/>
      <c r="X22" s="126"/>
      <c r="Y22" s="126"/>
      <c r="Z22" s="126"/>
    </row>
    <row r="23" spans="1:26" ht="18.75" customHeight="1">
      <c r="A23" s="127">
        <v>19</v>
      </c>
      <c r="B23" s="145" t="str">
        <f>IF(DS!B23&lt;&gt;"",DS!B23,"")</f>
        <v/>
      </c>
      <c r="C23" s="130" t="str">
        <f>IF(DS!C23&lt;&gt;"",DS!C23,"")</f>
        <v/>
      </c>
      <c r="D23" s="128" t="str">
        <f>IF('M1'!AJ23&lt;&gt;0,'M1'!AJ23,"")</f>
        <v/>
      </c>
      <c r="E23" s="128" t="str">
        <f>IF('M2'!AJ23&lt;&gt;0,'M2'!AJ23,"")</f>
        <v/>
      </c>
      <c r="F23" s="128" t="str">
        <f>IF('M3'!AJ23&lt;&gt;0,'M3'!AJ23,"")</f>
        <v/>
      </c>
      <c r="G23" s="128" t="str">
        <f>IF('M4'!AJ23&lt;&gt;0,'M4'!AJ23,"")</f>
        <v/>
      </c>
      <c r="H23" s="128" t="str">
        <f>IF('M5'!AJ23&lt;&gt;0,'M5'!AJ23,"")</f>
        <v/>
      </c>
      <c r="I23" s="128" t="str">
        <f>IF('M6'!AJ23&lt;&gt;0,'M6'!AJ23,"")</f>
        <v/>
      </c>
      <c r="J23" s="128" t="str">
        <f>IF('M7'!AJ23&lt;&gt;0,'M7'!AJ23,"")</f>
        <v/>
      </c>
      <c r="K23" s="128" t="str">
        <f>IF('M8'!AJ23&lt;&gt;0,'M8'!AJ23,"")</f>
        <v/>
      </c>
      <c r="L23" s="128" t="str">
        <f>IF('M9'!AJ23&lt;&gt;0,'M9'!AJ23,"")</f>
        <v/>
      </c>
      <c r="M23" s="128" t="str">
        <f>IF('M10'!AJ23&lt;&gt;0,'M10'!AJ23,"")</f>
        <v/>
      </c>
      <c r="N23" s="128" t="str">
        <f>IF('M11'!AJ23&lt;&gt;0,'M11'!AJ23,"")</f>
        <v/>
      </c>
      <c r="O23" s="128" t="str">
        <f>IF('M12'!AJ23&lt;&gt;0,'M12'!AJ23,"")</f>
        <v/>
      </c>
      <c r="P23" s="128" t="str">
        <f>IF('M13'!AJ23&lt;&gt;0,'M13'!AJ23,"")</f>
        <v/>
      </c>
      <c r="Q23" s="154" t="str">
        <f t="shared" si="0"/>
        <v/>
      </c>
      <c r="R23" s="160" t="str">
        <f>IF('TH2'!R23="","",'TH2'!R23)</f>
        <v/>
      </c>
      <c r="S23" s="160" t="str">
        <f t="shared" si="3"/>
        <v/>
      </c>
      <c r="T23" s="168"/>
      <c r="U23" s="151" t="str">
        <f t="shared" si="1"/>
        <v/>
      </c>
      <c r="V23" s="173" t="str">
        <f t="shared" si="2"/>
        <v>Kém</v>
      </c>
      <c r="W23" s="126"/>
      <c r="X23" s="126"/>
      <c r="Y23" s="126"/>
      <c r="Z23" s="126"/>
    </row>
    <row r="24" spans="1:26" ht="18.75" customHeight="1">
      <c r="A24" s="137">
        <v>20</v>
      </c>
      <c r="B24" s="146" t="str">
        <f>IF(DS!B24&lt;&gt;"",DS!B24,"")</f>
        <v/>
      </c>
      <c r="C24" s="138" t="str">
        <f>IF(DS!C24&lt;&gt;"",DS!C24,"")</f>
        <v/>
      </c>
      <c r="D24" s="155" t="str">
        <f>IF('M1'!AJ24&lt;&gt;0,'M1'!AJ24,"")</f>
        <v/>
      </c>
      <c r="E24" s="155" t="str">
        <f>IF('M2'!AJ24&lt;&gt;0,'M2'!AJ24,"")</f>
        <v/>
      </c>
      <c r="F24" s="155" t="str">
        <f>IF('M3'!AJ24&lt;&gt;0,'M3'!AJ24,"")</f>
        <v/>
      </c>
      <c r="G24" s="155" t="str">
        <f>IF('M4'!AJ24&lt;&gt;0,'M4'!AJ24,"")</f>
        <v/>
      </c>
      <c r="H24" s="155" t="str">
        <f>IF('M5'!AJ24&lt;&gt;0,'M5'!AJ24,"")</f>
        <v/>
      </c>
      <c r="I24" s="155" t="str">
        <f>IF('M6'!AJ24&lt;&gt;0,'M6'!AJ24,"")</f>
        <v/>
      </c>
      <c r="J24" s="155" t="str">
        <f>IF('M7'!AJ24&lt;&gt;0,'M7'!AJ24,"")</f>
        <v/>
      </c>
      <c r="K24" s="155" t="str">
        <f>IF('M8'!AJ24&lt;&gt;0,'M8'!AJ24,"")</f>
        <v/>
      </c>
      <c r="L24" s="155" t="str">
        <f>IF('M9'!AJ24&lt;&gt;0,'M9'!AJ24,"")</f>
        <v/>
      </c>
      <c r="M24" s="155" t="str">
        <f>IF('M10'!AJ24&lt;&gt;0,'M10'!AJ24,"")</f>
        <v/>
      </c>
      <c r="N24" s="155" t="str">
        <f>IF('M11'!AJ24&lt;&gt;0,'M11'!AJ24,"")</f>
        <v/>
      </c>
      <c r="O24" s="155" t="str">
        <f>IF('M12'!AJ24&lt;&gt;0,'M12'!AJ24,"")</f>
        <v/>
      </c>
      <c r="P24" s="155" t="str">
        <f>IF('M13'!AJ24&lt;&gt;0,'M13'!AJ24,"")</f>
        <v/>
      </c>
      <c r="Q24" s="156" t="str">
        <f t="shared" si="0"/>
        <v/>
      </c>
      <c r="R24" s="161" t="str">
        <f>IF('TH2'!R24="","",'TH2'!R24)</f>
        <v/>
      </c>
      <c r="S24" s="161" t="str">
        <f t="shared" si="3"/>
        <v/>
      </c>
      <c r="T24" s="169"/>
      <c r="U24" s="152" t="str">
        <f t="shared" si="1"/>
        <v/>
      </c>
      <c r="V24" s="173" t="str">
        <f t="shared" si="2"/>
        <v>Kém</v>
      </c>
      <c r="W24" s="126"/>
      <c r="X24" s="126"/>
      <c r="Y24" s="126"/>
      <c r="Z24" s="126"/>
    </row>
    <row r="25" spans="1:26" ht="18.75" customHeight="1">
      <c r="A25" s="134">
        <v>21</v>
      </c>
      <c r="B25" s="147" t="str">
        <f>IF(DS!B25&lt;&gt;"",DS!B25,"")</f>
        <v/>
      </c>
      <c r="C25" s="135" t="str">
        <f>IF(DS!C25&lt;&gt;"",DS!C25,"")</f>
        <v/>
      </c>
      <c r="D25" s="136" t="str">
        <f>IF('M1'!AJ25&lt;&gt;0,'M1'!AJ25,"")</f>
        <v/>
      </c>
      <c r="E25" s="136" t="str">
        <f>IF('M2'!AJ25&lt;&gt;0,'M2'!AJ25,"")</f>
        <v/>
      </c>
      <c r="F25" s="136" t="str">
        <f>IF('M3'!AJ25&lt;&gt;0,'M3'!AJ25,"")</f>
        <v/>
      </c>
      <c r="G25" s="136" t="str">
        <f>IF('M4'!AJ25&lt;&gt;0,'M4'!AJ25,"")</f>
        <v/>
      </c>
      <c r="H25" s="136" t="str">
        <f>IF('M5'!AJ25&lt;&gt;0,'M5'!AJ25,"")</f>
        <v/>
      </c>
      <c r="I25" s="136" t="str">
        <f>IF('M6'!AJ25&lt;&gt;0,'M6'!AJ25,"")</f>
        <v/>
      </c>
      <c r="J25" s="136" t="str">
        <f>IF('M7'!AJ25&lt;&gt;0,'M7'!AJ25,"")</f>
        <v/>
      </c>
      <c r="K25" s="136" t="str">
        <f>IF('M8'!AJ25&lt;&gt;0,'M8'!AJ25,"")</f>
        <v/>
      </c>
      <c r="L25" s="136" t="str">
        <f>IF('M9'!AJ25&lt;&gt;0,'M9'!AJ25,"")</f>
        <v/>
      </c>
      <c r="M25" s="136" t="str">
        <f>IF('M10'!AJ25&lt;&gt;0,'M10'!AJ25,"")</f>
        <v/>
      </c>
      <c r="N25" s="136" t="str">
        <f>IF('M11'!AJ25&lt;&gt;0,'M11'!AJ25,"")</f>
        <v/>
      </c>
      <c r="O25" s="136" t="str">
        <f>IF('M12'!AJ25&lt;&gt;0,'M12'!AJ25,"")</f>
        <v/>
      </c>
      <c r="P25" s="136" t="str">
        <f>IF('M13'!AJ25&lt;&gt;0,'M13'!AJ25,"")</f>
        <v/>
      </c>
      <c r="Q25" s="149" t="str">
        <f t="shared" si="0"/>
        <v/>
      </c>
      <c r="R25" s="159" t="str">
        <f>IF('TH2'!R25="","",'TH2'!R25)</f>
        <v/>
      </c>
      <c r="S25" s="159" t="str">
        <f t="shared" si="3"/>
        <v/>
      </c>
      <c r="T25" s="167"/>
      <c r="U25" s="150" t="str">
        <f t="shared" si="1"/>
        <v/>
      </c>
      <c r="V25" s="173" t="str">
        <f t="shared" si="2"/>
        <v>Kém</v>
      </c>
      <c r="W25" s="126"/>
      <c r="X25" s="126"/>
      <c r="Y25" s="126"/>
      <c r="Z25" s="126"/>
    </row>
    <row r="26" spans="1:26" ht="18.75" customHeight="1">
      <c r="A26" s="127">
        <v>22</v>
      </c>
      <c r="B26" s="145" t="str">
        <f>IF(DS!B26&lt;&gt;"",DS!B26,"")</f>
        <v/>
      </c>
      <c r="C26" s="130" t="str">
        <f>IF(DS!C26&lt;&gt;"",DS!C26,"")</f>
        <v/>
      </c>
      <c r="D26" s="128" t="str">
        <f>IF('M1'!AJ26&lt;&gt;0,'M1'!AJ26,"")</f>
        <v/>
      </c>
      <c r="E26" s="128" t="str">
        <f>IF('M2'!AJ26&lt;&gt;0,'M2'!AJ26,"")</f>
        <v/>
      </c>
      <c r="F26" s="128" t="str">
        <f>IF('M3'!AJ26&lt;&gt;0,'M3'!AJ26,"")</f>
        <v/>
      </c>
      <c r="G26" s="128" t="str">
        <f>IF('M4'!AJ26&lt;&gt;0,'M4'!AJ26,"")</f>
        <v/>
      </c>
      <c r="H26" s="128" t="str">
        <f>IF('M5'!AJ26&lt;&gt;0,'M5'!AJ26,"")</f>
        <v/>
      </c>
      <c r="I26" s="128" t="str">
        <f>IF('M6'!AJ26&lt;&gt;0,'M6'!AJ26,"")</f>
        <v/>
      </c>
      <c r="J26" s="128" t="str">
        <f>IF('M7'!AJ26&lt;&gt;0,'M7'!AJ26,"")</f>
        <v/>
      </c>
      <c r="K26" s="128" t="str">
        <f>IF('M8'!AJ26&lt;&gt;0,'M8'!AJ26,"")</f>
        <v/>
      </c>
      <c r="L26" s="128" t="str">
        <f>IF('M9'!AJ26&lt;&gt;0,'M9'!AJ26,"")</f>
        <v/>
      </c>
      <c r="M26" s="128" t="str">
        <f>IF('M10'!AJ26&lt;&gt;0,'M10'!AJ26,"")</f>
        <v/>
      </c>
      <c r="N26" s="128" t="str">
        <f>IF('M11'!AJ26&lt;&gt;0,'M11'!AJ26,"")</f>
        <v/>
      </c>
      <c r="O26" s="128" t="str">
        <f>IF('M12'!AJ26&lt;&gt;0,'M12'!AJ26,"")</f>
        <v/>
      </c>
      <c r="P26" s="128" t="str">
        <f>IF('M13'!AJ26&lt;&gt;0,'M13'!AJ26,"")</f>
        <v/>
      </c>
      <c r="Q26" s="154" t="str">
        <f t="shared" si="0"/>
        <v/>
      </c>
      <c r="R26" s="160" t="str">
        <f>IF('TH2'!R26="","",'TH2'!R26)</f>
        <v/>
      </c>
      <c r="S26" s="160" t="str">
        <f t="shared" si="3"/>
        <v/>
      </c>
      <c r="T26" s="168"/>
      <c r="U26" s="151" t="str">
        <f t="shared" si="1"/>
        <v/>
      </c>
      <c r="V26" s="173" t="str">
        <f t="shared" si="2"/>
        <v>Kém</v>
      </c>
      <c r="W26" s="126"/>
      <c r="X26" s="126"/>
      <c r="Y26" s="126"/>
      <c r="Z26" s="126"/>
    </row>
    <row r="27" spans="1:26" ht="18.75" customHeight="1">
      <c r="A27" s="127">
        <v>23</v>
      </c>
      <c r="B27" s="145" t="str">
        <f>IF(DS!B27&lt;&gt;"",DS!B27,"")</f>
        <v/>
      </c>
      <c r="C27" s="130" t="str">
        <f>IF(DS!C27&lt;&gt;"",DS!C27,"")</f>
        <v/>
      </c>
      <c r="D27" s="128" t="str">
        <f>IF('M1'!AJ27&lt;&gt;0,'M1'!AJ27,"")</f>
        <v/>
      </c>
      <c r="E27" s="128" t="str">
        <f>IF('M2'!AJ27&lt;&gt;0,'M2'!AJ27,"")</f>
        <v/>
      </c>
      <c r="F27" s="128" t="str">
        <f>IF('M3'!AJ27&lt;&gt;0,'M3'!AJ27,"")</f>
        <v/>
      </c>
      <c r="G27" s="128" t="str">
        <f>IF('M4'!AJ27&lt;&gt;0,'M4'!AJ27,"")</f>
        <v/>
      </c>
      <c r="H27" s="128" t="str">
        <f>IF('M5'!AJ27&lt;&gt;0,'M5'!AJ27,"")</f>
        <v/>
      </c>
      <c r="I27" s="128" t="str">
        <f>IF('M6'!AJ27&lt;&gt;0,'M6'!AJ27,"")</f>
        <v/>
      </c>
      <c r="J27" s="128" t="str">
        <f>IF('M7'!AJ27&lt;&gt;0,'M7'!AJ27,"")</f>
        <v/>
      </c>
      <c r="K27" s="128" t="str">
        <f>IF('M8'!AJ27&lt;&gt;0,'M8'!AJ27,"")</f>
        <v/>
      </c>
      <c r="L27" s="128" t="str">
        <f>IF('M9'!AJ27&lt;&gt;0,'M9'!AJ27,"")</f>
        <v/>
      </c>
      <c r="M27" s="128" t="str">
        <f>IF('M10'!AJ27&lt;&gt;0,'M10'!AJ27,"")</f>
        <v/>
      </c>
      <c r="N27" s="128" t="str">
        <f>IF('M11'!AJ27&lt;&gt;0,'M11'!AJ27,"")</f>
        <v/>
      </c>
      <c r="O27" s="128" t="str">
        <f>IF('M12'!AJ27&lt;&gt;0,'M12'!AJ27,"")</f>
        <v/>
      </c>
      <c r="P27" s="128" t="str">
        <f>IF('M13'!AJ27&lt;&gt;0,'M13'!AJ27,"")</f>
        <v/>
      </c>
      <c r="Q27" s="154" t="str">
        <f t="shared" si="0"/>
        <v/>
      </c>
      <c r="R27" s="160" t="str">
        <f>IF('TH2'!R27="","",'TH2'!R27)</f>
        <v/>
      </c>
      <c r="S27" s="160" t="str">
        <f t="shared" si="3"/>
        <v/>
      </c>
      <c r="T27" s="168"/>
      <c r="U27" s="151" t="str">
        <f t="shared" si="1"/>
        <v/>
      </c>
      <c r="V27" s="173" t="str">
        <f t="shared" si="2"/>
        <v>Kém</v>
      </c>
      <c r="W27" s="126"/>
      <c r="X27" s="126"/>
      <c r="Y27" s="126"/>
      <c r="Z27" s="126"/>
    </row>
    <row r="28" spans="1:26" ht="18.75" customHeight="1">
      <c r="A28" s="127">
        <v>24</v>
      </c>
      <c r="B28" s="145" t="str">
        <f>IF(DS!B28&lt;&gt;"",DS!B28,"")</f>
        <v/>
      </c>
      <c r="C28" s="130" t="str">
        <f>IF(DS!C28&lt;&gt;"",DS!C28,"")</f>
        <v/>
      </c>
      <c r="D28" s="128" t="str">
        <f>IF('M1'!AJ28&lt;&gt;0,'M1'!AJ28,"")</f>
        <v/>
      </c>
      <c r="E28" s="128" t="str">
        <f>IF('M2'!AJ28&lt;&gt;0,'M2'!AJ28,"")</f>
        <v/>
      </c>
      <c r="F28" s="128" t="str">
        <f>IF('M3'!AJ28&lt;&gt;0,'M3'!AJ28,"")</f>
        <v/>
      </c>
      <c r="G28" s="128" t="str">
        <f>IF('M4'!AJ28&lt;&gt;0,'M4'!AJ28,"")</f>
        <v/>
      </c>
      <c r="H28" s="128" t="str">
        <f>IF('M5'!AJ28&lt;&gt;0,'M5'!AJ28,"")</f>
        <v/>
      </c>
      <c r="I28" s="128" t="str">
        <f>IF('M6'!AJ28&lt;&gt;0,'M6'!AJ28,"")</f>
        <v/>
      </c>
      <c r="J28" s="128" t="str">
        <f>IF('M7'!AJ28&lt;&gt;0,'M7'!AJ28,"")</f>
        <v/>
      </c>
      <c r="K28" s="128" t="str">
        <f>IF('M8'!AJ28&lt;&gt;0,'M8'!AJ28,"")</f>
        <v/>
      </c>
      <c r="L28" s="128" t="str">
        <f>IF('M9'!AJ28&lt;&gt;0,'M9'!AJ28,"")</f>
        <v/>
      </c>
      <c r="M28" s="128" t="str">
        <f>IF('M10'!AJ28&lt;&gt;0,'M10'!AJ28,"")</f>
        <v/>
      </c>
      <c r="N28" s="128" t="str">
        <f>IF('M11'!AJ28&lt;&gt;0,'M11'!AJ28,"")</f>
        <v/>
      </c>
      <c r="O28" s="128" t="str">
        <f>IF('M12'!AJ28&lt;&gt;0,'M12'!AJ28,"")</f>
        <v/>
      </c>
      <c r="P28" s="128" t="str">
        <f>IF('M13'!AJ28&lt;&gt;0,'M13'!AJ28,"")</f>
        <v/>
      </c>
      <c r="Q28" s="154" t="str">
        <f t="shared" si="0"/>
        <v/>
      </c>
      <c r="R28" s="160" t="str">
        <f>IF('TH2'!R28="","",'TH2'!R28)</f>
        <v/>
      </c>
      <c r="S28" s="160" t="str">
        <f t="shared" si="3"/>
        <v/>
      </c>
      <c r="T28" s="168"/>
      <c r="U28" s="151" t="str">
        <f t="shared" si="1"/>
        <v/>
      </c>
      <c r="V28" s="173" t="str">
        <f t="shared" si="2"/>
        <v>Kém</v>
      </c>
      <c r="W28" s="126"/>
      <c r="X28" s="126"/>
      <c r="Y28" s="126"/>
      <c r="Z28" s="126"/>
    </row>
    <row r="29" spans="1:26" ht="18.75" customHeight="1">
      <c r="A29" s="137">
        <v>25</v>
      </c>
      <c r="B29" s="146" t="str">
        <f>IF(DS!B29&lt;&gt;"",DS!B29,"")</f>
        <v/>
      </c>
      <c r="C29" s="138" t="str">
        <f>IF(DS!C29&lt;&gt;"",DS!C29,"")</f>
        <v/>
      </c>
      <c r="D29" s="155" t="str">
        <f>IF('M1'!AJ29&lt;&gt;0,'M1'!AJ29,"")</f>
        <v/>
      </c>
      <c r="E29" s="155" t="str">
        <f>IF('M2'!AJ29&lt;&gt;0,'M2'!AJ29,"")</f>
        <v/>
      </c>
      <c r="F29" s="155" t="str">
        <f>IF('M3'!AJ29&lt;&gt;0,'M3'!AJ29,"")</f>
        <v/>
      </c>
      <c r="G29" s="155" t="str">
        <f>IF('M4'!AJ29&lt;&gt;0,'M4'!AJ29,"")</f>
        <v/>
      </c>
      <c r="H29" s="155" t="str">
        <f>IF('M5'!AJ29&lt;&gt;0,'M5'!AJ29,"")</f>
        <v/>
      </c>
      <c r="I29" s="155" t="str">
        <f>IF('M6'!AJ29&lt;&gt;0,'M6'!AJ29,"")</f>
        <v/>
      </c>
      <c r="J29" s="155" t="str">
        <f>IF('M7'!AJ29&lt;&gt;0,'M7'!AJ29,"")</f>
        <v/>
      </c>
      <c r="K29" s="155" t="str">
        <f>IF('M8'!AJ29&lt;&gt;0,'M8'!AJ29,"")</f>
        <v/>
      </c>
      <c r="L29" s="155" t="str">
        <f>IF('M9'!AJ29&lt;&gt;0,'M9'!AJ29,"")</f>
        <v/>
      </c>
      <c r="M29" s="155" t="str">
        <f>IF('M10'!AJ29&lt;&gt;0,'M10'!AJ29,"")</f>
        <v/>
      </c>
      <c r="N29" s="155" t="str">
        <f>IF('M11'!AJ29&lt;&gt;0,'M11'!AJ29,"")</f>
        <v/>
      </c>
      <c r="O29" s="155" t="str">
        <f>IF('M12'!AJ29&lt;&gt;0,'M12'!AJ29,"")</f>
        <v/>
      </c>
      <c r="P29" s="155" t="str">
        <f>IF('M13'!AJ29&lt;&gt;0,'M13'!AJ29,"")</f>
        <v/>
      </c>
      <c r="Q29" s="156" t="str">
        <f t="shared" si="0"/>
        <v/>
      </c>
      <c r="R29" s="161" t="str">
        <f>IF('TH2'!R29="","",'TH2'!R29)</f>
        <v/>
      </c>
      <c r="S29" s="161" t="str">
        <f t="shared" si="3"/>
        <v/>
      </c>
      <c r="T29" s="169"/>
      <c r="U29" s="152" t="str">
        <f t="shared" si="1"/>
        <v/>
      </c>
      <c r="V29" s="173" t="str">
        <f t="shared" si="2"/>
        <v>Kém</v>
      </c>
      <c r="W29" s="126"/>
      <c r="X29" s="126"/>
      <c r="Y29" s="126"/>
      <c r="Z29" s="126"/>
    </row>
    <row r="30" spans="1:26" ht="18.75" customHeight="1">
      <c r="A30" s="134">
        <v>26</v>
      </c>
      <c r="B30" s="147" t="str">
        <f>IF(DS!B30&lt;&gt;"",DS!B30,"")</f>
        <v/>
      </c>
      <c r="C30" s="135" t="str">
        <f>IF(DS!C30&lt;&gt;"",DS!C30,"")</f>
        <v/>
      </c>
      <c r="D30" s="136" t="str">
        <f>IF('M1'!AJ30&lt;&gt;0,'M1'!AJ30,"")</f>
        <v/>
      </c>
      <c r="E30" s="136" t="str">
        <f>IF('M2'!AJ30&lt;&gt;0,'M2'!AJ30,"")</f>
        <v/>
      </c>
      <c r="F30" s="136" t="str">
        <f>IF('M3'!AJ30&lt;&gt;0,'M3'!AJ30,"")</f>
        <v/>
      </c>
      <c r="G30" s="136" t="str">
        <f>IF('M4'!AJ30&lt;&gt;0,'M4'!AJ30,"")</f>
        <v/>
      </c>
      <c r="H30" s="136" t="str">
        <f>IF('M5'!AJ30&lt;&gt;0,'M5'!AJ30,"")</f>
        <v/>
      </c>
      <c r="I30" s="136" t="str">
        <f>IF('M6'!AJ30&lt;&gt;0,'M6'!AJ30,"")</f>
        <v/>
      </c>
      <c r="J30" s="136" t="str">
        <f>IF('M7'!AJ30&lt;&gt;0,'M7'!AJ30,"")</f>
        <v/>
      </c>
      <c r="K30" s="136" t="str">
        <f>IF('M8'!AJ30&lt;&gt;0,'M8'!AJ30,"")</f>
        <v/>
      </c>
      <c r="L30" s="136" t="str">
        <f>IF('M9'!AJ30&lt;&gt;0,'M9'!AJ30,"")</f>
        <v/>
      </c>
      <c r="M30" s="136" t="str">
        <f>IF('M10'!AJ30&lt;&gt;0,'M10'!AJ30,"")</f>
        <v/>
      </c>
      <c r="N30" s="136" t="str">
        <f>IF('M11'!AJ30&lt;&gt;0,'M11'!AJ30,"")</f>
        <v/>
      </c>
      <c r="O30" s="136" t="str">
        <f>IF('M12'!AJ30&lt;&gt;0,'M12'!AJ30,"")</f>
        <v/>
      </c>
      <c r="P30" s="136" t="str">
        <f>IF('M13'!AJ30&lt;&gt;0,'M13'!AJ30,"")</f>
        <v/>
      </c>
      <c r="Q30" s="149" t="str">
        <f t="shared" si="0"/>
        <v/>
      </c>
      <c r="R30" s="159" t="str">
        <f>IF('TH2'!R30="","",'TH2'!R30)</f>
        <v/>
      </c>
      <c r="S30" s="159" t="str">
        <f t="shared" si="3"/>
        <v/>
      </c>
      <c r="T30" s="167"/>
      <c r="U30" s="150" t="str">
        <f t="shared" si="1"/>
        <v/>
      </c>
      <c r="V30" s="173" t="str">
        <f t="shared" si="2"/>
        <v>Kém</v>
      </c>
      <c r="W30" s="126"/>
      <c r="X30" s="126"/>
      <c r="Y30" s="126"/>
      <c r="Z30" s="126"/>
    </row>
    <row r="31" spans="1:26" ht="18.75" customHeight="1">
      <c r="A31" s="127">
        <v>27</v>
      </c>
      <c r="B31" s="145" t="str">
        <f>IF(DS!B31&lt;&gt;"",DS!B31,"")</f>
        <v/>
      </c>
      <c r="C31" s="130" t="str">
        <f>IF(DS!C31&lt;&gt;"",DS!C31,"")</f>
        <v/>
      </c>
      <c r="D31" s="128" t="str">
        <f>IF('M1'!AJ31&lt;&gt;0,'M1'!AJ31,"")</f>
        <v/>
      </c>
      <c r="E31" s="128" t="str">
        <f>IF('M2'!AJ31&lt;&gt;0,'M2'!AJ31,"")</f>
        <v/>
      </c>
      <c r="F31" s="128" t="str">
        <f>IF('M3'!AJ31&lt;&gt;0,'M3'!AJ31,"")</f>
        <v/>
      </c>
      <c r="G31" s="128" t="str">
        <f>IF('M4'!AJ31&lt;&gt;0,'M4'!AJ31,"")</f>
        <v/>
      </c>
      <c r="H31" s="128" t="str">
        <f>IF('M5'!AJ31&lt;&gt;0,'M5'!AJ31,"")</f>
        <v/>
      </c>
      <c r="I31" s="128" t="str">
        <f>IF('M6'!AJ31&lt;&gt;0,'M6'!AJ31,"")</f>
        <v/>
      </c>
      <c r="J31" s="128" t="str">
        <f>IF('M7'!AJ31&lt;&gt;0,'M7'!AJ31,"")</f>
        <v/>
      </c>
      <c r="K31" s="128" t="str">
        <f>IF('M8'!AJ31&lt;&gt;0,'M8'!AJ31,"")</f>
        <v/>
      </c>
      <c r="L31" s="128" t="str">
        <f>IF('M9'!AJ31&lt;&gt;0,'M9'!AJ31,"")</f>
        <v/>
      </c>
      <c r="M31" s="128" t="str">
        <f>IF('M10'!AJ31&lt;&gt;0,'M10'!AJ31,"")</f>
        <v/>
      </c>
      <c r="N31" s="128" t="str">
        <f>IF('M11'!AJ31&lt;&gt;0,'M11'!AJ31,"")</f>
        <v/>
      </c>
      <c r="O31" s="128" t="str">
        <f>IF('M12'!AJ31&lt;&gt;0,'M12'!AJ31,"")</f>
        <v/>
      </c>
      <c r="P31" s="128" t="str">
        <f>IF('M13'!AJ31&lt;&gt;0,'M13'!AJ31,"")</f>
        <v/>
      </c>
      <c r="Q31" s="154" t="str">
        <f t="shared" si="0"/>
        <v/>
      </c>
      <c r="R31" s="160" t="str">
        <f>IF('TH2'!R31="","",'TH2'!R31)</f>
        <v/>
      </c>
      <c r="S31" s="160" t="str">
        <f t="shared" si="3"/>
        <v/>
      </c>
      <c r="T31" s="168"/>
      <c r="U31" s="151" t="str">
        <f t="shared" si="1"/>
        <v/>
      </c>
      <c r="V31" s="173" t="str">
        <f t="shared" si="2"/>
        <v>Kém</v>
      </c>
      <c r="W31" s="126"/>
      <c r="X31" s="126"/>
      <c r="Y31" s="126"/>
      <c r="Z31" s="126"/>
    </row>
    <row r="32" spans="1:26" ht="18.75" customHeight="1">
      <c r="A32" s="127">
        <v>28</v>
      </c>
      <c r="B32" s="145" t="str">
        <f>IF(DS!B32&lt;&gt;"",DS!B32,"")</f>
        <v/>
      </c>
      <c r="C32" s="130" t="str">
        <f>IF(DS!C32&lt;&gt;"",DS!C32,"")</f>
        <v/>
      </c>
      <c r="D32" s="128" t="str">
        <f>IF('M1'!AJ32&lt;&gt;0,'M1'!AJ32,"")</f>
        <v/>
      </c>
      <c r="E32" s="128" t="str">
        <f>IF('M2'!AJ32&lt;&gt;0,'M2'!AJ32,"")</f>
        <v/>
      </c>
      <c r="F32" s="128" t="str">
        <f>IF('M3'!AJ32&lt;&gt;0,'M3'!AJ32,"")</f>
        <v/>
      </c>
      <c r="G32" s="128" t="str">
        <f>IF('M4'!AJ32&lt;&gt;0,'M4'!AJ32,"")</f>
        <v/>
      </c>
      <c r="H32" s="128" t="str">
        <f>IF('M5'!AJ32&lt;&gt;0,'M5'!AJ32,"")</f>
        <v/>
      </c>
      <c r="I32" s="128" t="str">
        <f>IF('M6'!AJ32&lt;&gt;0,'M6'!AJ32,"")</f>
        <v/>
      </c>
      <c r="J32" s="128" t="str">
        <f>IF('M7'!AJ32&lt;&gt;0,'M7'!AJ32,"")</f>
        <v/>
      </c>
      <c r="K32" s="128" t="str">
        <f>IF('M8'!AJ32&lt;&gt;0,'M8'!AJ32,"")</f>
        <v/>
      </c>
      <c r="L32" s="128" t="str">
        <f>IF('M9'!AJ32&lt;&gt;0,'M9'!AJ32,"")</f>
        <v/>
      </c>
      <c r="M32" s="128" t="str">
        <f>IF('M10'!AJ32&lt;&gt;0,'M10'!AJ32,"")</f>
        <v/>
      </c>
      <c r="N32" s="128" t="str">
        <f>IF('M11'!AJ32&lt;&gt;0,'M11'!AJ32,"")</f>
        <v/>
      </c>
      <c r="O32" s="128" t="str">
        <f>IF('M12'!AJ32&lt;&gt;0,'M12'!AJ32,"")</f>
        <v/>
      </c>
      <c r="P32" s="128" t="str">
        <f>IF('M13'!AJ32&lt;&gt;0,'M13'!AJ32,"")</f>
        <v/>
      </c>
      <c r="Q32" s="154" t="str">
        <f t="shared" si="0"/>
        <v/>
      </c>
      <c r="R32" s="160" t="str">
        <f>IF('TH2'!R32="","",'TH2'!R32)</f>
        <v/>
      </c>
      <c r="S32" s="160" t="str">
        <f t="shared" si="3"/>
        <v/>
      </c>
      <c r="T32" s="168"/>
      <c r="U32" s="151" t="str">
        <f t="shared" si="1"/>
        <v/>
      </c>
      <c r="V32" s="173" t="str">
        <f t="shared" si="2"/>
        <v>Kém</v>
      </c>
      <c r="W32" s="126"/>
      <c r="X32" s="126"/>
      <c r="Y32" s="126"/>
      <c r="Z32" s="126"/>
    </row>
    <row r="33" spans="1:26" ht="18.75" customHeight="1">
      <c r="A33" s="127">
        <v>29</v>
      </c>
      <c r="B33" s="145" t="str">
        <f>IF(DS!B33&lt;&gt;"",DS!B33,"")</f>
        <v/>
      </c>
      <c r="C33" s="130" t="str">
        <f>IF(DS!C33&lt;&gt;"",DS!C33,"")</f>
        <v/>
      </c>
      <c r="D33" s="128" t="str">
        <f>IF('M1'!AJ33&lt;&gt;0,'M1'!AJ33,"")</f>
        <v/>
      </c>
      <c r="E33" s="128" t="str">
        <f>IF('M2'!AJ33&lt;&gt;0,'M2'!AJ33,"")</f>
        <v/>
      </c>
      <c r="F33" s="128" t="str">
        <f>IF('M3'!AJ33&lt;&gt;0,'M3'!AJ33,"")</f>
        <v/>
      </c>
      <c r="G33" s="128" t="str">
        <f>IF('M4'!AJ33&lt;&gt;0,'M4'!AJ33,"")</f>
        <v/>
      </c>
      <c r="H33" s="128" t="str">
        <f>IF('M5'!AJ33&lt;&gt;0,'M5'!AJ33,"")</f>
        <v/>
      </c>
      <c r="I33" s="128" t="str">
        <f>IF('M6'!AJ33&lt;&gt;0,'M6'!AJ33,"")</f>
        <v/>
      </c>
      <c r="J33" s="128" t="str">
        <f>IF('M7'!AJ33&lt;&gt;0,'M7'!AJ33,"")</f>
        <v/>
      </c>
      <c r="K33" s="128" t="str">
        <f>IF('M8'!AJ33&lt;&gt;0,'M8'!AJ33,"")</f>
        <v/>
      </c>
      <c r="L33" s="128" t="str">
        <f>IF('M9'!AJ33&lt;&gt;0,'M9'!AJ33,"")</f>
        <v/>
      </c>
      <c r="M33" s="128" t="str">
        <f>IF('M10'!AJ33&lt;&gt;0,'M10'!AJ33,"")</f>
        <v/>
      </c>
      <c r="N33" s="128" t="str">
        <f>IF('M11'!AJ33&lt;&gt;0,'M11'!AJ33,"")</f>
        <v/>
      </c>
      <c r="O33" s="128" t="str">
        <f>IF('M12'!AJ33&lt;&gt;0,'M12'!AJ33,"")</f>
        <v/>
      </c>
      <c r="P33" s="128" t="str">
        <f>IF('M13'!AJ33&lt;&gt;0,'M13'!AJ33,"")</f>
        <v/>
      </c>
      <c r="Q33" s="154" t="str">
        <f t="shared" si="0"/>
        <v/>
      </c>
      <c r="R33" s="160" t="str">
        <f>IF('TH2'!R33="","",'TH2'!R33)</f>
        <v/>
      </c>
      <c r="S33" s="160" t="str">
        <f t="shared" si="3"/>
        <v/>
      </c>
      <c r="T33" s="168"/>
      <c r="U33" s="151" t="str">
        <f t="shared" si="1"/>
        <v/>
      </c>
      <c r="V33" s="173" t="str">
        <f t="shared" si="2"/>
        <v>Kém</v>
      </c>
      <c r="W33" s="126"/>
      <c r="X33" s="126"/>
      <c r="Y33" s="126"/>
      <c r="Z33" s="126"/>
    </row>
    <row r="34" spans="1:26" ht="18.75" customHeight="1">
      <c r="A34" s="137">
        <v>30</v>
      </c>
      <c r="B34" s="146" t="str">
        <f>IF(DS!B34&lt;&gt;"",DS!B34,"")</f>
        <v/>
      </c>
      <c r="C34" s="138" t="str">
        <f>IF(DS!C34&lt;&gt;"",DS!C34,"")</f>
        <v/>
      </c>
      <c r="D34" s="155" t="str">
        <f>IF('M1'!AJ34&lt;&gt;0,'M1'!AJ34,"")</f>
        <v/>
      </c>
      <c r="E34" s="155" t="str">
        <f>IF('M2'!AJ34&lt;&gt;0,'M2'!AJ34,"")</f>
        <v/>
      </c>
      <c r="F34" s="155" t="str">
        <f>IF('M3'!AJ34&lt;&gt;0,'M3'!AJ34,"")</f>
        <v/>
      </c>
      <c r="G34" s="155" t="str">
        <f>IF('M4'!AJ34&lt;&gt;0,'M4'!AJ34,"")</f>
        <v/>
      </c>
      <c r="H34" s="155" t="str">
        <f>IF('M5'!AJ34&lt;&gt;0,'M5'!AJ34,"")</f>
        <v/>
      </c>
      <c r="I34" s="155" t="str">
        <f>IF('M6'!AJ34&lt;&gt;0,'M6'!AJ34,"")</f>
        <v/>
      </c>
      <c r="J34" s="155" t="str">
        <f>IF('M7'!AJ34&lt;&gt;0,'M7'!AJ34,"")</f>
        <v/>
      </c>
      <c r="K34" s="155" t="str">
        <f>IF('M8'!AJ34&lt;&gt;0,'M8'!AJ34,"")</f>
        <v/>
      </c>
      <c r="L34" s="155" t="str">
        <f>IF('M9'!AJ34&lt;&gt;0,'M9'!AJ34,"")</f>
        <v/>
      </c>
      <c r="M34" s="155" t="str">
        <f>IF('M10'!AJ34&lt;&gt;0,'M10'!AJ34,"")</f>
        <v/>
      </c>
      <c r="N34" s="155" t="str">
        <f>IF('M11'!AJ34&lt;&gt;0,'M11'!AJ34,"")</f>
        <v/>
      </c>
      <c r="O34" s="155" t="str">
        <f>IF('M12'!AJ34&lt;&gt;0,'M12'!AJ34,"")</f>
        <v/>
      </c>
      <c r="P34" s="155" t="str">
        <f>IF('M13'!AJ34&lt;&gt;0,'M13'!AJ34,"")</f>
        <v/>
      </c>
      <c r="Q34" s="156" t="str">
        <f t="shared" si="0"/>
        <v/>
      </c>
      <c r="R34" s="161" t="str">
        <f>IF('TH2'!R34="","",'TH2'!R34)</f>
        <v/>
      </c>
      <c r="S34" s="161" t="str">
        <f t="shared" si="3"/>
        <v/>
      </c>
      <c r="T34" s="169"/>
      <c r="U34" s="152" t="str">
        <f t="shared" si="1"/>
        <v/>
      </c>
      <c r="V34" s="173" t="str">
        <f t="shared" si="2"/>
        <v>Kém</v>
      </c>
      <c r="W34" s="126"/>
      <c r="X34" s="126"/>
      <c r="Y34" s="126"/>
      <c r="Z34" s="126"/>
    </row>
    <row r="35" spans="1:26" ht="18.75" customHeight="1">
      <c r="A35" s="134">
        <v>31</v>
      </c>
      <c r="B35" s="147" t="str">
        <f>IF(DS!B35&lt;&gt;"",DS!B35,"")</f>
        <v/>
      </c>
      <c r="C35" s="135" t="str">
        <f>IF(DS!C35&lt;&gt;"",DS!C35,"")</f>
        <v/>
      </c>
      <c r="D35" s="136" t="str">
        <f>IF('M1'!AJ35&lt;&gt;0,'M1'!AJ35,"")</f>
        <v/>
      </c>
      <c r="E35" s="136" t="str">
        <f>IF('M2'!AJ35&lt;&gt;0,'M2'!AJ35,"")</f>
        <v/>
      </c>
      <c r="F35" s="136" t="str">
        <f>IF('M3'!AJ35&lt;&gt;0,'M3'!AJ35,"")</f>
        <v/>
      </c>
      <c r="G35" s="136" t="str">
        <f>IF('M4'!AJ35&lt;&gt;0,'M4'!AJ35,"")</f>
        <v/>
      </c>
      <c r="H35" s="136" t="str">
        <f>IF('M5'!AJ35&lt;&gt;0,'M5'!AJ35,"")</f>
        <v/>
      </c>
      <c r="I35" s="136" t="str">
        <f>IF('M6'!AJ35&lt;&gt;0,'M6'!AJ35,"")</f>
        <v/>
      </c>
      <c r="J35" s="136" t="str">
        <f>IF('M7'!AJ35&lt;&gt;0,'M7'!AJ35,"")</f>
        <v/>
      </c>
      <c r="K35" s="136" t="str">
        <f>IF('M8'!AJ35&lt;&gt;0,'M8'!AJ35,"")</f>
        <v/>
      </c>
      <c r="L35" s="136" t="str">
        <f>IF('M9'!AJ35&lt;&gt;0,'M9'!AJ35,"")</f>
        <v/>
      </c>
      <c r="M35" s="136" t="str">
        <f>IF('M10'!AJ35&lt;&gt;0,'M10'!AJ35,"")</f>
        <v/>
      </c>
      <c r="N35" s="136" t="str">
        <f>IF('M11'!AJ35&lt;&gt;0,'M11'!AJ35,"")</f>
        <v/>
      </c>
      <c r="O35" s="136" t="str">
        <f>IF('M12'!AJ35&lt;&gt;0,'M12'!AJ35,"")</f>
        <v/>
      </c>
      <c r="P35" s="136" t="str">
        <f>IF('M13'!AJ35&lt;&gt;0,'M13'!AJ35,"")</f>
        <v/>
      </c>
      <c r="Q35" s="149" t="str">
        <f t="shared" si="0"/>
        <v/>
      </c>
      <c r="R35" s="159" t="str">
        <f>IF('TH2'!R35="","",'TH2'!R35)</f>
        <v/>
      </c>
      <c r="S35" s="159" t="str">
        <f t="shared" si="3"/>
        <v/>
      </c>
      <c r="T35" s="167"/>
      <c r="U35" s="150" t="str">
        <f t="shared" si="1"/>
        <v/>
      </c>
      <c r="V35" s="173" t="str">
        <f t="shared" si="2"/>
        <v>Kém</v>
      </c>
      <c r="W35" s="126"/>
      <c r="X35" s="126"/>
      <c r="Y35" s="126"/>
      <c r="Z35" s="126"/>
    </row>
    <row r="36" spans="1:26" ht="18.75" customHeight="1">
      <c r="A36" s="127">
        <v>32</v>
      </c>
      <c r="B36" s="145" t="str">
        <f>IF(DS!B36&lt;&gt;"",DS!B36,"")</f>
        <v/>
      </c>
      <c r="C36" s="130" t="str">
        <f>IF(DS!C36&lt;&gt;"",DS!C36,"")</f>
        <v/>
      </c>
      <c r="D36" s="128" t="str">
        <f>IF('M1'!AJ36&lt;&gt;0,'M1'!AJ36,"")</f>
        <v/>
      </c>
      <c r="E36" s="128" t="str">
        <f>IF('M2'!AJ36&lt;&gt;0,'M2'!AJ36,"")</f>
        <v/>
      </c>
      <c r="F36" s="128" t="str">
        <f>IF('M3'!AJ36&lt;&gt;0,'M3'!AJ36,"")</f>
        <v/>
      </c>
      <c r="G36" s="128" t="str">
        <f>IF('M4'!AJ36&lt;&gt;0,'M4'!AJ36,"")</f>
        <v/>
      </c>
      <c r="H36" s="128" t="str">
        <f>IF('M5'!AJ36&lt;&gt;0,'M5'!AJ36,"")</f>
        <v/>
      </c>
      <c r="I36" s="128" t="str">
        <f>IF('M6'!AJ36&lt;&gt;0,'M6'!AJ36,"")</f>
        <v/>
      </c>
      <c r="J36" s="128" t="str">
        <f>IF('M7'!AJ36&lt;&gt;0,'M7'!AJ36,"")</f>
        <v/>
      </c>
      <c r="K36" s="128" t="str">
        <f>IF('M8'!AJ36&lt;&gt;0,'M8'!AJ36,"")</f>
        <v/>
      </c>
      <c r="L36" s="128" t="str">
        <f>IF('M9'!AJ36&lt;&gt;0,'M9'!AJ36,"")</f>
        <v/>
      </c>
      <c r="M36" s="128" t="str">
        <f>IF('M10'!AJ36&lt;&gt;0,'M10'!AJ36,"")</f>
        <v/>
      </c>
      <c r="N36" s="128" t="str">
        <f>IF('M11'!AJ36&lt;&gt;0,'M11'!AJ36,"")</f>
        <v/>
      </c>
      <c r="O36" s="128" t="str">
        <f>IF('M12'!AJ36&lt;&gt;0,'M12'!AJ36,"")</f>
        <v/>
      </c>
      <c r="P36" s="128" t="str">
        <f>IF('M13'!AJ36&lt;&gt;0,'M13'!AJ36,"")</f>
        <v/>
      </c>
      <c r="Q36" s="154" t="str">
        <f t="shared" si="0"/>
        <v/>
      </c>
      <c r="R36" s="160" t="str">
        <f>IF('TH2'!R36="","",'TH2'!R36)</f>
        <v/>
      </c>
      <c r="S36" s="160" t="str">
        <f t="shared" si="3"/>
        <v/>
      </c>
      <c r="T36" s="168"/>
      <c r="U36" s="151" t="str">
        <f t="shared" si="1"/>
        <v/>
      </c>
      <c r="V36" s="173" t="str">
        <f t="shared" si="2"/>
        <v>Kém</v>
      </c>
      <c r="W36" s="126"/>
      <c r="X36" s="126"/>
      <c r="Y36" s="126"/>
      <c r="Z36" s="126"/>
    </row>
    <row r="37" spans="1:26" ht="18.75" customHeight="1">
      <c r="A37" s="127">
        <v>33</v>
      </c>
      <c r="B37" s="145" t="str">
        <f>IF(DS!B37&lt;&gt;"",DS!B37,"")</f>
        <v/>
      </c>
      <c r="C37" s="130" t="str">
        <f>IF(DS!C37&lt;&gt;"",DS!C37,"")</f>
        <v/>
      </c>
      <c r="D37" s="128" t="str">
        <f>IF('M1'!AJ37&lt;&gt;0,'M1'!AJ37,"")</f>
        <v/>
      </c>
      <c r="E37" s="128" t="str">
        <f>IF('M2'!AJ37&lt;&gt;0,'M2'!AJ37,"")</f>
        <v/>
      </c>
      <c r="F37" s="128" t="str">
        <f>IF('M3'!AJ37&lt;&gt;0,'M3'!AJ37,"")</f>
        <v/>
      </c>
      <c r="G37" s="128" t="str">
        <f>IF('M4'!AJ37&lt;&gt;0,'M4'!AJ37,"")</f>
        <v/>
      </c>
      <c r="H37" s="128" t="str">
        <f>IF('M5'!AJ37&lt;&gt;0,'M5'!AJ37,"")</f>
        <v/>
      </c>
      <c r="I37" s="128" t="str">
        <f>IF('M6'!AJ37&lt;&gt;0,'M6'!AJ37,"")</f>
        <v/>
      </c>
      <c r="J37" s="128" t="str">
        <f>IF('M7'!AJ37&lt;&gt;0,'M7'!AJ37,"")</f>
        <v/>
      </c>
      <c r="K37" s="128" t="str">
        <f>IF('M8'!AJ37&lt;&gt;0,'M8'!AJ37,"")</f>
        <v/>
      </c>
      <c r="L37" s="128" t="str">
        <f>IF('M9'!AJ37&lt;&gt;0,'M9'!AJ37,"")</f>
        <v/>
      </c>
      <c r="M37" s="128" t="str">
        <f>IF('M10'!AJ37&lt;&gt;0,'M10'!AJ37,"")</f>
        <v/>
      </c>
      <c r="N37" s="128" t="str">
        <f>IF('M11'!AJ37&lt;&gt;0,'M11'!AJ37,"")</f>
        <v/>
      </c>
      <c r="O37" s="128" t="str">
        <f>IF('M12'!AJ37&lt;&gt;0,'M12'!AJ37,"")</f>
        <v/>
      </c>
      <c r="P37" s="128" t="str">
        <f>IF('M13'!AJ37&lt;&gt;0,'M13'!AJ37,"")</f>
        <v/>
      </c>
      <c r="Q37" s="154" t="str">
        <f t="shared" si="0"/>
        <v/>
      </c>
      <c r="R37" s="160" t="str">
        <f>IF('TH2'!R37="","",'TH2'!R37)</f>
        <v/>
      </c>
      <c r="S37" s="160" t="str">
        <f t="shared" si="3"/>
        <v/>
      </c>
      <c r="T37" s="168"/>
      <c r="U37" s="151" t="str">
        <f t="shared" si="1"/>
        <v/>
      </c>
      <c r="V37" s="173" t="str">
        <f t="shared" si="2"/>
        <v>Kém</v>
      </c>
      <c r="W37" s="126"/>
      <c r="X37" s="126"/>
      <c r="Y37" s="126"/>
      <c r="Z37" s="126"/>
    </row>
    <row r="38" spans="1:26" ht="18.75" customHeight="1">
      <c r="A38" s="127">
        <v>34</v>
      </c>
      <c r="B38" s="145" t="str">
        <f>IF(DS!B38&lt;&gt;"",DS!B38,"")</f>
        <v/>
      </c>
      <c r="C38" s="130" t="str">
        <f>IF(DS!C38&lt;&gt;"",DS!C38,"")</f>
        <v/>
      </c>
      <c r="D38" s="128" t="str">
        <f>IF('M1'!AJ38&lt;&gt;0,'M1'!AJ38,"")</f>
        <v/>
      </c>
      <c r="E38" s="128" t="str">
        <f>IF('M2'!AJ38&lt;&gt;0,'M2'!AJ38,"")</f>
        <v/>
      </c>
      <c r="F38" s="128" t="str">
        <f>IF('M3'!AJ38&lt;&gt;0,'M3'!AJ38,"")</f>
        <v/>
      </c>
      <c r="G38" s="128" t="str">
        <f>IF('M4'!AJ38&lt;&gt;0,'M4'!AJ38,"")</f>
        <v/>
      </c>
      <c r="H38" s="128" t="str">
        <f>IF('M5'!AJ38&lt;&gt;0,'M5'!AJ38,"")</f>
        <v/>
      </c>
      <c r="I38" s="128" t="str">
        <f>IF('M6'!AJ38&lt;&gt;0,'M6'!AJ38,"")</f>
        <v/>
      </c>
      <c r="J38" s="128" t="str">
        <f>IF('M7'!AJ38&lt;&gt;0,'M7'!AJ38,"")</f>
        <v/>
      </c>
      <c r="K38" s="128" t="str">
        <f>IF('M8'!AJ38&lt;&gt;0,'M8'!AJ38,"")</f>
        <v/>
      </c>
      <c r="L38" s="128" t="str">
        <f>IF('M9'!AJ38&lt;&gt;0,'M9'!AJ38,"")</f>
        <v/>
      </c>
      <c r="M38" s="128" t="str">
        <f>IF('M10'!AJ38&lt;&gt;0,'M10'!AJ38,"")</f>
        <v/>
      </c>
      <c r="N38" s="128" t="str">
        <f>IF('M11'!AJ38&lt;&gt;0,'M11'!AJ38,"")</f>
        <v/>
      </c>
      <c r="O38" s="128" t="str">
        <f>IF('M12'!AJ38&lt;&gt;0,'M12'!AJ38,"")</f>
        <v/>
      </c>
      <c r="P38" s="128" t="str">
        <f>IF('M13'!AJ38&lt;&gt;0,'M13'!AJ38,"")</f>
        <v/>
      </c>
      <c r="Q38" s="154" t="str">
        <f t="shared" si="0"/>
        <v/>
      </c>
      <c r="R38" s="160" t="str">
        <f>IF('TH2'!R38="","",'TH2'!R38)</f>
        <v/>
      </c>
      <c r="S38" s="160" t="str">
        <f t="shared" si="3"/>
        <v/>
      </c>
      <c r="T38" s="168"/>
      <c r="U38" s="151" t="str">
        <f t="shared" si="1"/>
        <v/>
      </c>
      <c r="V38" s="173" t="str">
        <f t="shared" si="2"/>
        <v>Kém</v>
      </c>
      <c r="W38" s="126"/>
      <c r="X38" s="126"/>
      <c r="Y38" s="126"/>
      <c r="Z38" s="126"/>
    </row>
    <row r="39" spans="1:26" ht="18.75" customHeight="1">
      <c r="A39" s="137">
        <v>35</v>
      </c>
      <c r="B39" s="146" t="str">
        <f>IF(DS!B39&lt;&gt;"",DS!B39,"")</f>
        <v/>
      </c>
      <c r="C39" s="138" t="str">
        <f>IF(DS!C39&lt;&gt;"",DS!C39,"")</f>
        <v/>
      </c>
      <c r="D39" s="155" t="str">
        <f>IF('M1'!AJ39&lt;&gt;0,'M1'!AJ39,"")</f>
        <v/>
      </c>
      <c r="E39" s="155" t="str">
        <f>IF('M2'!AJ39&lt;&gt;0,'M2'!AJ39,"")</f>
        <v/>
      </c>
      <c r="F39" s="155" t="str">
        <f>IF('M3'!AJ39&lt;&gt;0,'M3'!AJ39,"")</f>
        <v/>
      </c>
      <c r="G39" s="155" t="str">
        <f>IF('M4'!AJ39&lt;&gt;0,'M4'!AJ39,"")</f>
        <v/>
      </c>
      <c r="H39" s="155" t="str">
        <f>IF('M5'!AJ39&lt;&gt;0,'M5'!AJ39,"")</f>
        <v/>
      </c>
      <c r="I39" s="155" t="str">
        <f>IF('M6'!AJ39&lt;&gt;0,'M6'!AJ39,"")</f>
        <v/>
      </c>
      <c r="J39" s="155" t="str">
        <f>IF('M7'!AJ39&lt;&gt;0,'M7'!AJ39,"")</f>
        <v/>
      </c>
      <c r="K39" s="155" t="str">
        <f>IF('M8'!AJ39&lt;&gt;0,'M8'!AJ39,"")</f>
        <v/>
      </c>
      <c r="L39" s="155" t="str">
        <f>IF('M9'!AJ39&lt;&gt;0,'M9'!AJ39,"")</f>
        <v/>
      </c>
      <c r="M39" s="155" t="str">
        <f>IF('M10'!AJ39&lt;&gt;0,'M10'!AJ39,"")</f>
        <v/>
      </c>
      <c r="N39" s="155" t="str">
        <f>IF('M11'!AJ39&lt;&gt;0,'M11'!AJ39,"")</f>
        <v/>
      </c>
      <c r="O39" s="155" t="str">
        <f>IF('M12'!AJ39&lt;&gt;0,'M12'!AJ39,"")</f>
        <v/>
      </c>
      <c r="P39" s="155" t="str">
        <f>IF('M13'!AJ39&lt;&gt;0,'M13'!AJ39,"")</f>
        <v/>
      </c>
      <c r="Q39" s="156" t="str">
        <f t="shared" si="0"/>
        <v/>
      </c>
      <c r="R39" s="161" t="str">
        <f>IF('TH2'!R39="","",'TH2'!R39)</f>
        <v/>
      </c>
      <c r="S39" s="161" t="str">
        <f t="shared" si="3"/>
        <v/>
      </c>
      <c r="T39" s="169"/>
      <c r="U39" s="152" t="str">
        <f t="shared" si="1"/>
        <v/>
      </c>
      <c r="V39" s="173" t="str">
        <f t="shared" si="2"/>
        <v>Kém</v>
      </c>
      <c r="W39" s="126"/>
      <c r="X39" s="126"/>
      <c r="Y39" s="126"/>
      <c r="Z39" s="126"/>
    </row>
    <row r="40" spans="1:26" ht="18.75" customHeight="1">
      <c r="A40" s="134">
        <v>36</v>
      </c>
      <c r="B40" s="147" t="str">
        <f>IF(DS!B40&lt;&gt;"",DS!B40,"")</f>
        <v/>
      </c>
      <c r="C40" s="135" t="str">
        <f>IF(DS!C40&lt;&gt;"",DS!C40,"")</f>
        <v/>
      </c>
      <c r="D40" s="136" t="str">
        <f>IF('M1'!AJ40&lt;&gt;0,'M1'!AJ40,"")</f>
        <v/>
      </c>
      <c r="E40" s="136" t="str">
        <f>IF('M2'!AJ40&lt;&gt;0,'M2'!AJ40,"")</f>
        <v/>
      </c>
      <c r="F40" s="136" t="str">
        <f>IF('M3'!AJ40&lt;&gt;0,'M3'!AJ40,"")</f>
        <v/>
      </c>
      <c r="G40" s="136" t="str">
        <f>IF('M4'!AJ40&lt;&gt;0,'M4'!AJ40,"")</f>
        <v/>
      </c>
      <c r="H40" s="136" t="str">
        <f>IF('M5'!AJ40&lt;&gt;0,'M5'!AJ40,"")</f>
        <v/>
      </c>
      <c r="I40" s="136" t="str">
        <f>IF('M6'!AJ40&lt;&gt;0,'M6'!AJ40,"")</f>
        <v/>
      </c>
      <c r="J40" s="136" t="str">
        <f>IF('M7'!AJ40&lt;&gt;0,'M7'!AJ40,"")</f>
        <v/>
      </c>
      <c r="K40" s="136" t="str">
        <f>IF('M8'!AJ40&lt;&gt;0,'M8'!AJ40,"")</f>
        <v/>
      </c>
      <c r="L40" s="136" t="str">
        <f>IF('M9'!AJ40&lt;&gt;0,'M9'!AJ40,"")</f>
        <v/>
      </c>
      <c r="M40" s="136" t="str">
        <f>IF('M10'!AJ40&lt;&gt;0,'M10'!AJ40,"")</f>
        <v/>
      </c>
      <c r="N40" s="136" t="str">
        <f>IF('M11'!AJ40&lt;&gt;0,'M11'!AJ40,"")</f>
        <v/>
      </c>
      <c r="O40" s="136" t="str">
        <f>IF('M12'!AJ40&lt;&gt;0,'M12'!AJ40,"")</f>
        <v/>
      </c>
      <c r="P40" s="136" t="str">
        <f>IF('M13'!AJ40&lt;&gt;0,'M13'!AJ40,"")</f>
        <v/>
      </c>
      <c r="Q40" s="149" t="str">
        <f t="shared" si="0"/>
        <v/>
      </c>
      <c r="R40" s="159" t="str">
        <f>IF('TH2'!R40="","",'TH2'!R40)</f>
        <v/>
      </c>
      <c r="S40" s="159" t="str">
        <f t="shared" si="3"/>
        <v/>
      </c>
      <c r="T40" s="167"/>
      <c r="U40" s="150" t="str">
        <f t="shared" si="1"/>
        <v/>
      </c>
      <c r="V40" s="173" t="str">
        <f t="shared" si="2"/>
        <v>Kém</v>
      </c>
      <c r="W40" s="126"/>
      <c r="X40" s="126"/>
      <c r="Y40" s="126"/>
      <c r="Z40" s="126"/>
    </row>
    <row r="41" spans="1:26" ht="18.75" customHeight="1">
      <c r="A41" s="127">
        <v>37</v>
      </c>
      <c r="B41" s="145" t="str">
        <f>IF(DS!B41&lt;&gt;"",DS!B41,"")</f>
        <v/>
      </c>
      <c r="C41" s="130" t="str">
        <f>IF(DS!C41&lt;&gt;"",DS!C41,"")</f>
        <v/>
      </c>
      <c r="D41" s="128" t="str">
        <f>IF('M1'!AJ41&lt;&gt;0,'M1'!AJ41,"")</f>
        <v/>
      </c>
      <c r="E41" s="128" t="str">
        <f>IF('M2'!AJ41&lt;&gt;0,'M2'!AJ41,"")</f>
        <v/>
      </c>
      <c r="F41" s="128" t="str">
        <f>IF('M3'!AJ41&lt;&gt;0,'M3'!AJ41,"")</f>
        <v/>
      </c>
      <c r="G41" s="128" t="str">
        <f>IF('M4'!AJ41&lt;&gt;0,'M4'!AJ41,"")</f>
        <v/>
      </c>
      <c r="H41" s="128" t="str">
        <f>IF('M5'!AJ41&lt;&gt;0,'M5'!AJ41,"")</f>
        <v/>
      </c>
      <c r="I41" s="128" t="str">
        <f>IF('M6'!AJ41&lt;&gt;0,'M6'!AJ41,"")</f>
        <v/>
      </c>
      <c r="J41" s="128" t="str">
        <f>IF('M7'!AJ41&lt;&gt;0,'M7'!AJ41,"")</f>
        <v/>
      </c>
      <c r="K41" s="128" t="str">
        <f>IF('M8'!AJ41&lt;&gt;0,'M8'!AJ41,"")</f>
        <v/>
      </c>
      <c r="L41" s="128" t="str">
        <f>IF('M9'!AJ41&lt;&gt;0,'M9'!AJ41,"")</f>
        <v/>
      </c>
      <c r="M41" s="128" t="str">
        <f>IF('M10'!AJ41&lt;&gt;0,'M10'!AJ41,"")</f>
        <v/>
      </c>
      <c r="N41" s="128" t="str">
        <f>IF('M11'!AJ41&lt;&gt;0,'M11'!AJ41,"")</f>
        <v/>
      </c>
      <c r="O41" s="128" t="str">
        <f>IF('M12'!AJ41&lt;&gt;0,'M12'!AJ41,"")</f>
        <v/>
      </c>
      <c r="P41" s="128" t="str">
        <f>IF('M13'!AJ41&lt;&gt;0,'M13'!AJ41,"")</f>
        <v/>
      </c>
      <c r="Q41" s="154" t="str">
        <f t="shared" si="0"/>
        <v/>
      </c>
      <c r="R41" s="160" t="str">
        <f>IF('TH2'!R41="","",'TH2'!R41)</f>
        <v/>
      </c>
      <c r="S41" s="160" t="str">
        <f t="shared" si="3"/>
        <v/>
      </c>
      <c r="T41" s="168"/>
      <c r="U41" s="151" t="str">
        <f t="shared" si="1"/>
        <v/>
      </c>
      <c r="V41" s="173" t="str">
        <f t="shared" si="2"/>
        <v>Kém</v>
      </c>
      <c r="W41" s="126"/>
      <c r="X41" s="126"/>
      <c r="Y41" s="126"/>
      <c r="Z41" s="126"/>
    </row>
    <row r="42" spans="1:26" ht="18.75" customHeight="1">
      <c r="A42" s="127">
        <v>38</v>
      </c>
      <c r="B42" s="145" t="str">
        <f>IF(DS!B42&lt;&gt;"",DS!B42,"")</f>
        <v/>
      </c>
      <c r="C42" s="130" t="str">
        <f>IF(DS!C42&lt;&gt;"",DS!C42,"")</f>
        <v/>
      </c>
      <c r="D42" s="128" t="str">
        <f>IF('M1'!AJ42&lt;&gt;0,'M1'!AJ42,"")</f>
        <v/>
      </c>
      <c r="E42" s="128" t="str">
        <f>IF('M2'!AJ42&lt;&gt;0,'M2'!AJ42,"")</f>
        <v/>
      </c>
      <c r="F42" s="128" t="str">
        <f>IF('M3'!AJ42&lt;&gt;0,'M3'!AJ42,"")</f>
        <v/>
      </c>
      <c r="G42" s="128" t="str">
        <f>IF('M4'!AJ42&lt;&gt;0,'M4'!AJ42,"")</f>
        <v/>
      </c>
      <c r="H42" s="128" t="str">
        <f>IF('M5'!AJ42&lt;&gt;0,'M5'!AJ42,"")</f>
        <v/>
      </c>
      <c r="I42" s="128" t="str">
        <f>IF('M6'!AJ42&lt;&gt;0,'M6'!AJ42,"")</f>
        <v/>
      </c>
      <c r="J42" s="128" t="str">
        <f>IF('M7'!AJ42&lt;&gt;0,'M7'!AJ42,"")</f>
        <v/>
      </c>
      <c r="K42" s="128" t="str">
        <f>IF('M8'!AJ42&lt;&gt;0,'M8'!AJ42,"")</f>
        <v/>
      </c>
      <c r="L42" s="128" t="str">
        <f>IF('M9'!AJ42&lt;&gt;0,'M9'!AJ42,"")</f>
        <v/>
      </c>
      <c r="M42" s="128" t="str">
        <f>IF('M10'!AJ42&lt;&gt;0,'M10'!AJ42,"")</f>
        <v/>
      </c>
      <c r="N42" s="128" t="str">
        <f>IF('M11'!AJ42&lt;&gt;0,'M11'!AJ42,"")</f>
        <v/>
      </c>
      <c r="O42" s="128" t="str">
        <f>IF('M12'!AJ42&lt;&gt;0,'M12'!AJ42,"")</f>
        <v/>
      </c>
      <c r="P42" s="128" t="str">
        <f>IF('M13'!AJ42&lt;&gt;0,'M13'!AJ42,"")</f>
        <v/>
      </c>
      <c r="Q42" s="154" t="str">
        <f t="shared" si="0"/>
        <v/>
      </c>
      <c r="R42" s="160" t="str">
        <f>IF('TH2'!R42="","",'TH2'!R42)</f>
        <v/>
      </c>
      <c r="S42" s="160" t="str">
        <f t="shared" si="3"/>
        <v/>
      </c>
      <c r="T42" s="168"/>
      <c r="U42" s="151" t="str">
        <f t="shared" si="1"/>
        <v/>
      </c>
      <c r="V42" s="173" t="str">
        <f t="shared" si="2"/>
        <v>Kém</v>
      </c>
      <c r="W42" s="126"/>
      <c r="X42" s="126"/>
      <c r="Y42" s="126"/>
      <c r="Z42" s="126"/>
    </row>
    <row r="43" spans="1:26" ht="18.75" customHeight="1">
      <c r="A43" s="127">
        <v>39</v>
      </c>
      <c r="B43" s="145" t="str">
        <f>IF(DS!B43&lt;&gt;"",DS!B43,"")</f>
        <v/>
      </c>
      <c r="C43" s="130" t="str">
        <f>IF(DS!C43&lt;&gt;"",DS!C43,"")</f>
        <v/>
      </c>
      <c r="D43" s="128" t="str">
        <f>IF('M1'!AJ43&lt;&gt;0,'M1'!AJ43,"")</f>
        <v/>
      </c>
      <c r="E43" s="128" t="str">
        <f>IF('M2'!AJ43&lt;&gt;0,'M2'!AJ43,"")</f>
        <v/>
      </c>
      <c r="F43" s="128" t="str">
        <f>IF('M3'!AJ43&lt;&gt;0,'M3'!AJ43,"")</f>
        <v/>
      </c>
      <c r="G43" s="128" t="str">
        <f>IF('M4'!AJ43&lt;&gt;0,'M4'!AJ43,"")</f>
        <v/>
      </c>
      <c r="H43" s="128" t="str">
        <f>IF('M5'!AJ43&lt;&gt;0,'M5'!AJ43,"")</f>
        <v/>
      </c>
      <c r="I43" s="128" t="str">
        <f>IF('M6'!AJ43&lt;&gt;0,'M6'!AJ43,"")</f>
        <v/>
      </c>
      <c r="J43" s="128" t="str">
        <f>IF('M7'!AJ43&lt;&gt;0,'M7'!AJ43,"")</f>
        <v/>
      </c>
      <c r="K43" s="128" t="str">
        <f>IF('M8'!AJ43&lt;&gt;0,'M8'!AJ43,"")</f>
        <v/>
      </c>
      <c r="L43" s="128" t="str">
        <f>IF('M9'!AJ43&lt;&gt;0,'M9'!AJ43,"")</f>
        <v/>
      </c>
      <c r="M43" s="128" t="str">
        <f>IF('M10'!AJ43&lt;&gt;0,'M10'!AJ43,"")</f>
        <v/>
      </c>
      <c r="N43" s="128" t="str">
        <f>IF('M11'!AJ43&lt;&gt;0,'M11'!AJ43,"")</f>
        <v/>
      </c>
      <c r="O43" s="128" t="str">
        <f>IF('M12'!AJ43&lt;&gt;0,'M12'!AJ43,"")</f>
        <v/>
      </c>
      <c r="P43" s="128" t="str">
        <f>IF('M13'!AJ43&lt;&gt;0,'M13'!AJ43,"")</f>
        <v/>
      </c>
      <c r="Q43" s="154" t="str">
        <f t="shared" si="0"/>
        <v/>
      </c>
      <c r="R43" s="160" t="str">
        <f>IF('TH2'!R43="","",'TH2'!R43)</f>
        <v/>
      </c>
      <c r="S43" s="160" t="str">
        <f t="shared" si="3"/>
        <v/>
      </c>
      <c r="T43" s="168"/>
      <c r="U43" s="151" t="str">
        <f t="shared" si="1"/>
        <v/>
      </c>
      <c r="V43" s="173" t="str">
        <f t="shared" si="2"/>
        <v>Kém</v>
      </c>
      <c r="W43" s="126"/>
      <c r="X43" s="126"/>
      <c r="Y43" s="126"/>
      <c r="Z43" s="126"/>
    </row>
    <row r="44" spans="1:26" ht="18.75" customHeight="1" thickBot="1">
      <c r="A44" s="129">
        <v>40</v>
      </c>
      <c r="B44" s="148" t="str">
        <f>IF(DS!B44&lt;&gt;"",DS!B44,"")</f>
        <v/>
      </c>
      <c r="C44" s="131" t="str">
        <f>IF(DS!C44&lt;&gt;"",DS!C44,"")</f>
        <v/>
      </c>
      <c r="D44" s="157" t="str">
        <f>IF('M1'!AJ44&lt;&gt;0,'M1'!AJ44,"")</f>
        <v/>
      </c>
      <c r="E44" s="157" t="str">
        <f>IF('M2'!AJ44&lt;&gt;0,'M2'!AJ44,"")</f>
        <v/>
      </c>
      <c r="F44" s="157" t="str">
        <f>IF('M3'!AJ44&lt;&gt;0,'M3'!AJ44,"")</f>
        <v/>
      </c>
      <c r="G44" s="157" t="str">
        <f>IF('M4'!AJ44&lt;&gt;0,'M4'!AJ44,"")</f>
        <v/>
      </c>
      <c r="H44" s="157" t="str">
        <f>IF('M5'!AJ44&lt;&gt;0,'M5'!AJ44,"")</f>
        <v/>
      </c>
      <c r="I44" s="157" t="str">
        <f>IF('M6'!AJ44&lt;&gt;0,'M6'!AJ44,"")</f>
        <v/>
      </c>
      <c r="J44" s="157" t="str">
        <f>IF('M7'!AJ44&lt;&gt;0,'M7'!AJ44,"")</f>
        <v/>
      </c>
      <c r="K44" s="157" t="str">
        <f>IF('M8'!AJ44&lt;&gt;0,'M8'!AJ44,"")</f>
        <v/>
      </c>
      <c r="L44" s="157" t="str">
        <f>IF('M9'!AJ44&lt;&gt;0,'M9'!AJ44,"")</f>
        <v/>
      </c>
      <c r="M44" s="157" t="str">
        <f>IF('M10'!AJ44&lt;&gt;0,'M10'!AJ44,"")</f>
        <v/>
      </c>
      <c r="N44" s="157" t="str">
        <f>IF('M11'!AJ44&lt;&gt;0,'M11'!AJ44,"")</f>
        <v/>
      </c>
      <c r="O44" s="157" t="str">
        <f>IF('M12'!AJ44&lt;&gt;0,'M12'!AJ44,"")</f>
        <v/>
      </c>
      <c r="P44" s="157" t="str">
        <f>IF('M13'!AJ44&lt;&gt;0,'M13'!AJ44,"")</f>
        <v/>
      </c>
      <c r="Q44" s="158" t="str">
        <f t="shared" si="0"/>
        <v/>
      </c>
      <c r="R44" s="162" t="str">
        <f>IF('TH2'!R44="","",'TH2'!R44)</f>
        <v/>
      </c>
      <c r="S44" s="162" t="str">
        <f t="shared" si="3"/>
        <v/>
      </c>
      <c r="T44" s="170"/>
      <c r="U44" s="153" t="str">
        <f t="shared" si="1"/>
        <v/>
      </c>
      <c r="V44" s="173" t="str">
        <f t="shared" si="2"/>
        <v>Kém</v>
      </c>
      <c r="W44" s="126"/>
      <c r="X44" s="126"/>
      <c r="Y44" s="126"/>
      <c r="Z44" s="126"/>
    </row>
    <row r="45" spans="1:26" ht="29.25" customHeight="1">
      <c r="A45" s="317" t="str">
        <f>IF(COUNTBLANK(D45:P45)&lt;13,"CHÚ Ý: THIẾU ĐIỂM MÔN: ","")</f>
        <v xml:space="preserve">CHÚ Ý: THIẾU ĐIỂM MÔN: </v>
      </c>
      <c r="B45" s="317"/>
      <c r="C45" s="317"/>
      <c r="D45" s="66" t="str">
        <f>IF(COUNT(D5:D44)=0,"",IF(COUNTBLANK(D5:D44)&gt;COUNTBLANK($Q$5:$Q$44),D4,""))</f>
        <v>T</v>
      </c>
      <c r="E45" s="66" t="str">
        <f>IF(COUNT(E5:E44)=0,"",IF(COUNTBLANK(E5:E44)&gt;COUNTBLANK($Q$5:$Q$44),E4,""))</f>
        <v/>
      </c>
      <c r="F45" s="66" t="str">
        <f t="shared" ref="F45:P45" si="4">IF(COUNT(F5:F44)=0,"",IF(COUNTBLANK(F5:F44)&gt;COUNTBLANK($Q$5:$Q$44),F4,""))</f>
        <v/>
      </c>
      <c r="G45" s="66" t="str">
        <f t="shared" si="4"/>
        <v/>
      </c>
      <c r="H45" s="66" t="str">
        <f t="shared" si="4"/>
        <v>Tin</v>
      </c>
      <c r="I45" s="66" t="str">
        <f t="shared" si="4"/>
        <v>V</v>
      </c>
      <c r="J45" s="66" t="str">
        <f t="shared" si="4"/>
        <v>S</v>
      </c>
      <c r="K45" s="66" t="str">
        <f t="shared" si="4"/>
        <v>Đ</v>
      </c>
      <c r="L45" s="66" t="str">
        <f t="shared" si="4"/>
        <v>A</v>
      </c>
      <c r="M45" s="66" t="str">
        <f t="shared" si="4"/>
        <v>Cd</v>
      </c>
      <c r="N45" s="66" t="str">
        <f t="shared" si="4"/>
        <v/>
      </c>
      <c r="O45" s="66" t="str">
        <f>IF(COUNTBLANK(O5:O44)=40,"",IF(COUNTBLANK(O5:O44)&gt;COUNTBLANK($Q$5:$Q$44),O4,""))</f>
        <v>Td</v>
      </c>
      <c r="P45" s="66" t="str">
        <f t="shared" si="4"/>
        <v/>
      </c>
    </row>
    <row r="50" spans="1:22" ht="18.75">
      <c r="C50" s="312" t="s">
        <v>57</v>
      </c>
      <c r="D50" s="312"/>
      <c r="E50" s="312"/>
      <c r="F50" s="312"/>
      <c r="G50" s="312"/>
      <c r="H50" s="312"/>
      <c r="I50" s="312"/>
      <c r="J50" s="312"/>
      <c r="K50" s="312"/>
      <c r="L50" s="312"/>
      <c r="M50" s="312"/>
      <c r="N50" s="312"/>
      <c r="O50" s="312"/>
    </row>
    <row r="51" spans="1:22" ht="18.75">
      <c r="D51" s="174"/>
    </row>
    <row r="52" spans="1:22">
      <c r="C52" s="121"/>
      <c r="D52" s="121"/>
      <c r="E52" s="121"/>
      <c r="F52" s="310" t="s">
        <v>64</v>
      </c>
      <c r="G52" s="310"/>
      <c r="H52" s="310" t="s">
        <v>56</v>
      </c>
      <c r="I52" s="310"/>
      <c r="J52" s="310" t="s">
        <v>65</v>
      </c>
      <c r="K52" s="310"/>
      <c r="L52" s="310" t="s">
        <v>32</v>
      </c>
      <c r="M52" s="310"/>
      <c r="N52" s="310" t="s">
        <v>66</v>
      </c>
      <c r="O52" s="310"/>
      <c r="Q52" s="309" t="s">
        <v>67</v>
      </c>
      <c r="R52" s="309"/>
    </row>
    <row r="53" spans="1:22" s="177" customFormat="1" ht="15.75">
      <c r="A53" s="175"/>
      <c r="B53" s="175"/>
      <c r="C53" s="178" t="s">
        <v>62</v>
      </c>
      <c r="D53" s="308" t="s">
        <v>63</v>
      </c>
      <c r="E53" s="311"/>
      <c r="F53" s="308">
        <f>IF(COUNT($Q$5:$Q$44)=0,"",COUNTIF($S$5:$S$44,"G"))</f>
        <v>0</v>
      </c>
      <c r="G53" s="308"/>
      <c r="H53" s="308">
        <f>IF(COUNT($Q$5:$Q$44)=0,"",COUNTIF($S$5:$S$44,"K"))</f>
        <v>6</v>
      </c>
      <c r="I53" s="308"/>
      <c r="J53" s="308">
        <f>IF(COUNT($Q$5:$Q$44)=0,"",COUNTIF($S$5:$S$44,"TB"))</f>
        <v>3</v>
      </c>
      <c r="K53" s="308"/>
      <c r="L53" s="308">
        <f>IF(COUNT($Q$5:$Q$44)=0,"",COUNTIF($S$5:$S$44,"Y"))</f>
        <v>4</v>
      </c>
      <c r="M53" s="308"/>
      <c r="N53" s="308">
        <f>IF(COUNT($Q$5:$Q$44)=0,"",COUNTIF($S$5:$S$44,"Kém"))</f>
        <v>0</v>
      </c>
      <c r="O53" s="308"/>
      <c r="P53" s="175"/>
      <c r="Q53" s="307">
        <f>IF(SUM(F53:O53)=0,"",SUM(F53:O53))</f>
        <v>13</v>
      </c>
      <c r="R53" s="307"/>
      <c r="S53" s="175"/>
      <c r="T53" s="175"/>
      <c r="U53" s="175"/>
      <c r="V53" s="176"/>
    </row>
    <row r="54" spans="1:22" s="177" customFormat="1" ht="15.75">
      <c r="A54" s="175"/>
      <c r="B54" s="175"/>
      <c r="C54" s="178" t="s">
        <v>59</v>
      </c>
      <c r="D54" s="308" t="s">
        <v>58</v>
      </c>
      <c r="E54" s="311"/>
      <c r="F54" s="308">
        <f>IF(F53="","",ROUND(100*F53/COUNT($Q$5:$Q$44),1))</f>
        <v>0</v>
      </c>
      <c r="G54" s="308"/>
      <c r="H54" s="308">
        <f>IF(H53="","",ROUND(100*H53/COUNT($Q$5:$Q$44),1))</f>
        <v>46.2</v>
      </c>
      <c r="I54" s="308"/>
      <c r="J54" s="308">
        <f>IF(J53="","",ROUND(100*J53/COUNT($Q$5:$Q$44),1))</f>
        <v>23.1</v>
      </c>
      <c r="K54" s="308"/>
      <c r="L54" s="308">
        <f>IF(L53="","",ROUND(100*L53/COUNT($Q$5:$Q$44),1))</f>
        <v>30.8</v>
      </c>
      <c r="M54" s="308"/>
      <c r="N54" s="308">
        <f>IF(N53="","",ROUND(100*N53/COUNT($Q$5:$Q$44),1))</f>
        <v>0</v>
      </c>
      <c r="O54" s="308"/>
      <c r="P54" s="175"/>
      <c r="Q54" s="307">
        <f>IF(SUM(F54:O54)=0,"",SUM(F54:O54))</f>
        <v>100.10000000000001</v>
      </c>
      <c r="R54" s="307"/>
      <c r="S54" s="175"/>
      <c r="T54" s="175"/>
      <c r="U54" s="175"/>
      <c r="V54" s="176"/>
    </row>
    <row r="55" spans="1:22" s="177" customFormat="1" ht="15.75">
      <c r="A55" s="175"/>
      <c r="B55" s="175"/>
      <c r="C55" s="178" t="s">
        <v>60</v>
      </c>
      <c r="D55" s="308" t="s">
        <v>63</v>
      </c>
      <c r="E55" s="311"/>
      <c r="F55" s="308" t="str">
        <f>IF('TH2'!R5="","",IF(COUNTA($R$5:$R$44)=0,"",COUNTIF($R$5:$R$44,"T")))</f>
        <v/>
      </c>
      <c r="G55" s="308"/>
      <c r="H55" s="308" t="str">
        <f>IF('TH2'!R5="","",IF(COUNTA($R$5:$R$44)=0,"",COUNTIF($R$5:$R$44,"K")))</f>
        <v/>
      </c>
      <c r="I55" s="308"/>
      <c r="J55" s="308" t="str">
        <f>IF('TH2'!R5="","",IF(COUNTA($R$5:$R$44)=0,"",COUNTIF($R$5:$R$44,"TB")))</f>
        <v/>
      </c>
      <c r="K55" s="308"/>
      <c r="L55" s="308" t="str">
        <f>IF('TH2'!R5="","",IF(COUNTA($R$5:$R$44)=0,"",COUNTIF($R$5:$R$44,"Y")))</f>
        <v/>
      </c>
      <c r="M55" s="308"/>
      <c r="N55" s="308"/>
      <c r="O55" s="308"/>
      <c r="P55" s="175"/>
      <c r="Q55" s="307" t="str">
        <f>IF(SUM(F55:O55)=0,"",SUM(F55:O55))</f>
        <v/>
      </c>
      <c r="R55" s="307"/>
      <c r="S55" s="175"/>
      <c r="T55" s="175"/>
      <c r="U55" s="175"/>
      <c r="V55" s="176"/>
    </row>
    <row r="56" spans="1:22" s="177" customFormat="1" ht="15.75">
      <c r="A56" s="175"/>
      <c r="B56" s="175"/>
      <c r="C56" s="178" t="s">
        <v>61</v>
      </c>
      <c r="D56" s="308" t="s">
        <v>58</v>
      </c>
      <c r="E56" s="311"/>
      <c r="F56" s="308" t="str">
        <f>IF(F55="","",ROUND(100*F55/(40-COUNTBLANK($R$5:$R$44)),1))</f>
        <v/>
      </c>
      <c r="G56" s="308"/>
      <c r="H56" s="308" t="str">
        <f>IF(H55="","",ROUND(100*H55/(40-COUNTBLANK($R$5:$R$44)),1))</f>
        <v/>
      </c>
      <c r="I56" s="308"/>
      <c r="J56" s="308" t="str">
        <f>IF(J55="","",ROUND(100*J55/(40-COUNTBLANK($R$5:$R$44)),1))</f>
        <v/>
      </c>
      <c r="K56" s="308"/>
      <c r="L56" s="308" t="str">
        <f>IF(L55="","",ROUND(100*L55/(40-COUNTBLANK($R$5:$R$44)),1))</f>
        <v/>
      </c>
      <c r="M56" s="308"/>
      <c r="N56" s="308"/>
      <c r="O56" s="308"/>
      <c r="P56" s="175"/>
      <c r="Q56" s="307" t="str">
        <f>IF(SUM(F56:O56)=0,"",SUM(F56:O56))</f>
        <v/>
      </c>
      <c r="R56" s="307"/>
      <c r="S56" s="175"/>
      <c r="T56" s="175"/>
      <c r="U56" s="175"/>
      <c r="V56" s="176"/>
    </row>
    <row r="57" spans="1:22" s="177" customFormat="1" ht="15.75">
      <c r="A57" s="175"/>
      <c r="B57" s="175"/>
      <c r="C57" s="175"/>
      <c r="D57" s="175"/>
      <c r="E57" s="175"/>
      <c r="F57" s="175"/>
      <c r="G57" s="175"/>
      <c r="H57" s="175"/>
      <c r="I57" s="175"/>
      <c r="J57" s="175"/>
      <c r="K57" s="175"/>
      <c r="L57" s="175"/>
      <c r="M57" s="175"/>
      <c r="N57" s="175"/>
      <c r="O57" s="175"/>
      <c r="P57" s="175"/>
      <c r="Q57" s="175"/>
      <c r="R57" s="175"/>
      <c r="S57" s="175"/>
      <c r="T57" s="175"/>
      <c r="U57" s="175"/>
      <c r="V57" s="176"/>
    </row>
    <row r="58" spans="1:22" s="177" customFormat="1" ht="15.75">
      <c r="A58" s="175"/>
      <c r="B58" s="175"/>
      <c r="C58" s="175"/>
      <c r="D58" s="175"/>
      <c r="E58" s="175"/>
      <c r="F58" s="175"/>
      <c r="G58" s="175"/>
      <c r="H58" s="175"/>
      <c r="I58" s="175"/>
      <c r="J58" s="175"/>
      <c r="K58" s="175"/>
      <c r="L58" s="175"/>
      <c r="M58" s="175"/>
      <c r="N58" s="175"/>
      <c r="O58" s="175"/>
      <c r="P58" s="175"/>
      <c r="Q58" s="175"/>
      <c r="R58" s="175"/>
      <c r="S58" s="175"/>
      <c r="T58" s="175"/>
      <c r="U58" s="175"/>
      <c r="V58" s="176"/>
    </row>
    <row r="59" spans="1:22" s="177" customFormat="1" ht="19.5" customHeight="1">
      <c r="A59" s="175"/>
      <c r="C59" s="175" t="s">
        <v>68</v>
      </c>
      <c r="D59" s="175"/>
      <c r="F59" s="175"/>
      <c r="G59" s="175"/>
      <c r="H59" s="175"/>
      <c r="I59" s="175"/>
      <c r="J59" s="175"/>
      <c r="K59" s="175">
        <f>IF(COUNTA($U$5:$U$44)=0,"",COUNTIF($U$5:$U$44,"HSG"))</f>
        <v>0</v>
      </c>
      <c r="L59" s="175"/>
      <c r="M59" s="175"/>
      <c r="N59" s="175"/>
      <c r="O59" s="175"/>
      <c r="P59" s="175"/>
      <c r="Q59" s="175"/>
      <c r="R59" s="175"/>
      <c r="S59" s="175"/>
      <c r="T59" s="175"/>
      <c r="U59" s="175"/>
      <c r="V59" s="176"/>
    </row>
    <row r="60" spans="1:22" ht="19.5" customHeight="1">
      <c r="C60" s="120" t="s">
        <v>69</v>
      </c>
      <c r="K60" s="175">
        <f>IF(COUNTA($U$5:$U$44)=0,"",COUNTIF($U$5:$U$44,"HSTT"))</f>
        <v>6</v>
      </c>
    </row>
    <row r="61" spans="1:22" ht="19.5" customHeight="1">
      <c r="C61" s="120" t="s">
        <v>72</v>
      </c>
      <c r="K61" s="175">
        <f>IF(COUNTA($S$5:$S$44)=0,"",COUNT($Q$5:$Q$44)-K62-K63-K64)</f>
        <v>9</v>
      </c>
    </row>
    <row r="62" spans="1:22" ht="19.5" customHeight="1">
      <c r="C62" s="120" t="s">
        <v>73</v>
      </c>
      <c r="K62" s="175">
        <f>IF(COUNTA($U$5:$U$44)=0,"",COUNTIF($U$5:$U$44,"Thi lại"))</f>
        <v>4</v>
      </c>
    </row>
    <row r="63" spans="1:22" ht="19.5" customHeight="1">
      <c r="C63" s="120" t="s">
        <v>74</v>
      </c>
      <c r="K63" s="175">
        <f>IF(COUNTA($U$5:$U$44)=0,"",COUNTIF($U$5:$U$44,"Ở lại"))</f>
        <v>0</v>
      </c>
    </row>
    <row r="64" spans="1:22" ht="19.5" customHeight="1">
      <c r="C64" s="120" t="s">
        <v>75</v>
      </c>
      <c r="K64" s="175">
        <f>IF(COUNTA($U$5:$U$44)=0,"",COUNTIF($U$5:$U$44,"RLHK"))</f>
        <v>0</v>
      </c>
    </row>
    <row r="65" spans="11:19" ht="19.5" customHeight="1">
      <c r="K65" s="175"/>
    </row>
    <row r="66" spans="11:19" ht="19.5" customHeight="1">
      <c r="K66" s="175"/>
    </row>
    <row r="68" spans="11:19" ht="18" customHeight="1">
      <c r="K68" s="309" t="s">
        <v>71</v>
      </c>
      <c r="L68" s="309"/>
      <c r="M68" s="309"/>
      <c r="N68" s="309"/>
      <c r="O68" s="309"/>
      <c r="P68" s="309"/>
      <c r="Q68" s="309"/>
      <c r="R68" s="309"/>
      <c r="S68" s="309"/>
    </row>
    <row r="69" spans="11:19" ht="21" customHeight="1">
      <c r="K69" s="309" t="s">
        <v>70</v>
      </c>
      <c r="L69" s="309"/>
      <c r="M69" s="309"/>
      <c r="N69" s="309"/>
      <c r="O69" s="309"/>
      <c r="P69" s="309"/>
      <c r="Q69" s="309"/>
      <c r="R69" s="309"/>
      <c r="S69" s="309"/>
    </row>
    <row r="76" spans="11:19">
      <c r="K76" s="306">
        <f>DS!C3</f>
        <v>0</v>
      </c>
      <c r="L76" s="306"/>
      <c r="M76" s="306"/>
      <c r="N76" s="306"/>
      <c r="O76" s="306"/>
      <c r="P76" s="306"/>
      <c r="Q76" s="306"/>
      <c r="R76" s="306"/>
      <c r="S76" s="306"/>
    </row>
  </sheetData>
  <mergeCells count="42">
    <mergeCell ref="A1:C1"/>
    <mergeCell ref="A3:U3"/>
    <mergeCell ref="B4:C4"/>
    <mergeCell ref="A45:C45"/>
    <mergeCell ref="C50:O50"/>
    <mergeCell ref="Q52:R52"/>
    <mergeCell ref="H52:I52"/>
    <mergeCell ref="J52:K52"/>
    <mergeCell ref="F52:G52"/>
    <mergeCell ref="L53:M53"/>
    <mergeCell ref="L52:M52"/>
    <mergeCell ref="N52:O52"/>
    <mergeCell ref="N53:O53"/>
    <mergeCell ref="Q53:R53"/>
    <mergeCell ref="D56:E56"/>
    <mergeCell ref="F56:G56"/>
    <mergeCell ref="F54:G54"/>
    <mergeCell ref="J55:K55"/>
    <mergeCell ref="L55:M55"/>
    <mergeCell ref="D54:E54"/>
    <mergeCell ref="H56:I56"/>
    <mergeCell ref="J56:K56"/>
    <mergeCell ref="H54:I54"/>
    <mergeCell ref="Q54:R54"/>
    <mergeCell ref="D55:E55"/>
    <mergeCell ref="F55:G55"/>
    <mergeCell ref="H55:I55"/>
    <mergeCell ref="J54:K54"/>
    <mergeCell ref="L54:M54"/>
    <mergeCell ref="N55:O55"/>
    <mergeCell ref="Q55:R55"/>
    <mergeCell ref="D53:E53"/>
    <mergeCell ref="F53:G53"/>
    <mergeCell ref="H53:I53"/>
    <mergeCell ref="J53:K53"/>
    <mergeCell ref="N54:O54"/>
    <mergeCell ref="K76:S76"/>
    <mergeCell ref="L56:M56"/>
    <mergeCell ref="N56:O56"/>
    <mergeCell ref="Q56:R56"/>
    <mergeCell ref="K68:S68"/>
    <mergeCell ref="K69:S69"/>
  </mergeCells>
  <phoneticPr fontId="10" type="noConversion"/>
  <conditionalFormatting sqref="Q5:Q44">
    <cfRule type="cellIs" dxfId="7" priority="1" stopIfTrue="1" operator="between">
      <formula>0.1</formula>
      <formula>5</formula>
    </cfRule>
  </conditionalFormatting>
  <conditionalFormatting sqref="S8:S44">
    <cfRule type="cellIs" dxfId="6" priority="2" stopIfTrue="1" operator="equal">
      <formula>"Y"</formula>
    </cfRule>
    <cfRule type="cellIs" dxfId="5" priority="3" stopIfTrue="1" operator="equal">
      <formula>"Kém"</formula>
    </cfRule>
  </conditionalFormatting>
  <conditionalFormatting sqref="A45:C45">
    <cfRule type="cellIs" dxfId="4" priority="4" stopIfTrue="1" operator="equal">
      <formula>"CHÚ Ý: THIẾU ĐIỂM MÔN: "</formula>
    </cfRule>
  </conditionalFormatting>
  <conditionalFormatting sqref="D5:P44">
    <cfRule type="cellIs" dxfId="3" priority="5" stopIfTrue="1" operator="between">
      <formula>2</formula>
      <formula>3.4</formula>
    </cfRule>
    <cfRule type="cellIs" dxfId="2" priority="6" stopIfTrue="1" operator="between">
      <formula>0.1</formula>
      <formula>1.9</formula>
    </cfRule>
  </conditionalFormatting>
  <conditionalFormatting sqref="U5:U44">
    <cfRule type="cellIs" dxfId="1" priority="7" stopIfTrue="1" operator="equal">
      <formula>"Thi lại"</formula>
    </cfRule>
    <cfRule type="cellIs" dxfId="0" priority="8" stopIfTrue="1" operator="equal">
      <formula>"Ở lại"</formula>
    </cfRule>
  </conditionalFormatting>
  <hyperlinks>
    <hyperlink ref="A4" location="BÌA!A1" display="TT"/>
  </hyperlinks>
  <pageMargins left="0" right="0" top="0" bottom="0"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7" zoomScale="120" workbookViewId="0">
      <selection activeCell="C19" sqref="C19"/>
    </sheetView>
  </sheetViews>
  <sheetFormatPr defaultRowHeight="15.75"/>
  <cols>
    <col min="1" max="1" width="5.5703125" style="18" customWidth="1"/>
    <col min="2" max="2" width="21.140625" style="18" customWidth="1"/>
    <col min="3" max="3" width="11.28515625" style="18" bestFit="1" customWidth="1"/>
    <col min="4" max="4" width="21.28515625" style="18" customWidth="1"/>
    <col min="5" max="5" width="12.28515625" style="18" customWidth="1"/>
    <col min="6" max="16384" width="9.140625" style="18"/>
  </cols>
  <sheetData>
    <row r="1" spans="1:5" s="230" customFormat="1" ht="23.25" customHeight="1">
      <c r="B1" s="282" t="s">
        <v>24</v>
      </c>
      <c r="C1" s="282"/>
      <c r="D1" s="282"/>
    </row>
    <row r="2" spans="1:5" s="230" customFormat="1" ht="23.25" customHeight="1">
      <c r="B2" s="231" t="s">
        <v>25</v>
      </c>
      <c r="C2" s="230" t="s">
        <v>102</v>
      </c>
      <c r="D2" s="230" t="s">
        <v>86</v>
      </c>
      <c r="E2" s="232" t="s">
        <v>96</v>
      </c>
    </row>
    <row r="3" spans="1:5" s="230" customFormat="1" ht="23.25" customHeight="1">
      <c r="B3" s="231" t="s">
        <v>39</v>
      </c>
      <c r="C3" s="233"/>
    </row>
    <row r="4" spans="1:5" ht="18.75" customHeight="1">
      <c r="A4" s="19" t="s">
        <v>0</v>
      </c>
      <c r="B4" s="281" t="s">
        <v>22</v>
      </c>
      <c r="C4" s="281"/>
      <c r="D4" s="20" t="s">
        <v>26</v>
      </c>
      <c r="E4" s="103" t="s">
        <v>3</v>
      </c>
    </row>
    <row r="5" spans="1:5">
      <c r="A5" s="20">
        <v>1</v>
      </c>
      <c r="B5" s="254" t="s">
        <v>103</v>
      </c>
      <c r="C5" s="234" t="s">
        <v>112</v>
      </c>
      <c r="D5" s="19"/>
    </row>
    <row r="6" spans="1:5">
      <c r="A6" s="20">
        <v>2</v>
      </c>
      <c r="B6" s="255" t="s">
        <v>104</v>
      </c>
      <c r="C6" s="235" t="s">
        <v>113</v>
      </c>
      <c r="D6" s="19"/>
    </row>
    <row r="7" spans="1:5">
      <c r="A7" s="20">
        <v>3</v>
      </c>
      <c r="B7" s="255" t="s">
        <v>105</v>
      </c>
      <c r="C7" s="236" t="s">
        <v>114</v>
      </c>
      <c r="D7" s="19"/>
    </row>
    <row r="8" spans="1:5">
      <c r="A8" s="20"/>
      <c r="B8" s="255" t="s">
        <v>106</v>
      </c>
      <c r="C8" s="234" t="s">
        <v>115</v>
      </c>
      <c r="D8" s="19"/>
    </row>
    <row r="9" spans="1:5">
      <c r="A9" s="20">
        <v>1</v>
      </c>
      <c r="B9" s="255" t="s">
        <v>107</v>
      </c>
      <c r="C9" s="234" t="s">
        <v>119</v>
      </c>
      <c r="D9" s="19"/>
    </row>
    <row r="10" spans="1:5">
      <c r="A10" s="20">
        <v>2</v>
      </c>
      <c r="B10" s="254" t="s">
        <v>108</v>
      </c>
      <c r="C10" s="234" t="s">
        <v>116</v>
      </c>
      <c r="D10" s="19"/>
    </row>
    <row r="11" spans="1:5">
      <c r="A11" s="20">
        <v>3</v>
      </c>
      <c r="B11" s="255" t="s">
        <v>109</v>
      </c>
      <c r="C11" s="21" t="s">
        <v>126</v>
      </c>
      <c r="D11" s="19"/>
    </row>
    <row r="12" spans="1:5">
      <c r="A12" s="20">
        <v>4</v>
      </c>
      <c r="B12" s="255" t="s">
        <v>110</v>
      </c>
      <c r="C12" s="21" t="s">
        <v>117</v>
      </c>
      <c r="D12" s="19"/>
    </row>
    <row r="13" spans="1:5">
      <c r="A13" s="20">
        <v>5</v>
      </c>
      <c r="B13" s="254" t="s">
        <v>111</v>
      </c>
      <c r="C13" s="21" t="s">
        <v>118</v>
      </c>
      <c r="D13" s="19"/>
    </row>
    <row r="14" spans="1:5">
      <c r="A14" s="20">
        <v>6</v>
      </c>
      <c r="B14" s="254" t="s">
        <v>127</v>
      </c>
      <c r="C14" s="234" t="s">
        <v>125</v>
      </c>
      <c r="D14" s="19"/>
    </row>
    <row r="15" spans="1:5">
      <c r="A15" s="20">
        <v>11</v>
      </c>
      <c r="B15" s="255" t="s">
        <v>121</v>
      </c>
      <c r="C15" s="21" t="s">
        <v>124</v>
      </c>
      <c r="D15" s="19"/>
    </row>
    <row r="16" spans="1:5">
      <c r="A16" s="20">
        <v>12</v>
      </c>
      <c r="B16" s="255" t="s">
        <v>122</v>
      </c>
      <c r="C16" s="21" t="s">
        <v>123</v>
      </c>
      <c r="D16" s="19"/>
    </row>
    <row r="17" spans="1:4">
      <c r="A17" s="20">
        <v>13</v>
      </c>
      <c r="B17" s="254"/>
      <c r="C17" s="21" t="s">
        <v>128</v>
      </c>
      <c r="D17" s="19"/>
    </row>
    <row r="18" spans="1:4">
      <c r="A18" s="20">
        <v>14</v>
      </c>
      <c r="B18" s="22"/>
      <c r="C18" s="21" t="s">
        <v>129</v>
      </c>
      <c r="D18" s="19"/>
    </row>
    <row r="19" spans="1:4">
      <c r="A19" s="20">
        <v>15</v>
      </c>
      <c r="B19" s="22"/>
      <c r="C19" s="21"/>
      <c r="D19" s="19"/>
    </row>
    <row r="20" spans="1:4">
      <c r="A20" s="20">
        <v>16</v>
      </c>
      <c r="B20" s="22"/>
      <c r="C20" s="21"/>
      <c r="D20" s="19"/>
    </row>
    <row r="21" spans="1:4">
      <c r="A21" s="20">
        <v>17</v>
      </c>
      <c r="B21" s="22"/>
      <c r="C21" s="21"/>
      <c r="D21" s="19"/>
    </row>
    <row r="22" spans="1:4">
      <c r="A22" s="20">
        <v>18</v>
      </c>
      <c r="B22" s="22"/>
      <c r="C22" s="21"/>
      <c r="D22" s="19"/>
    </row>
    <row r="23" spans="1:4">
      <c r="A23" s="20">
        <v>19</v>
      </c>
      <c r="B23" s="22"/>
      <c r="C23" s="21"/>
      <c r="D23" s="19"/>
    </row>
    <row r="24" spans="1:4">
      <c r="A24" s="20">
        <v>20</v>
      </c>
      <c r="B24" s="22"/>
      <c r="C24" s="21"/>
      <c r="D24" s="19"/>
    </row>
    <row r="25" spans="1:4">
      <c r="A25" s="20">
        <v>21</v>
      </c>
      <c r="B25" s="22"/>
      <c r="C25" s="21"/>
      <c r="D25" s="19"/>
    </row>
    <row r="26" spans="1:4">
      <c r="A26" s="20">
        <v>22</v>
      </c>
      <c r="B26" s="22"/>
      <c r="C26" s="21"/>
      <c r="D26" s="19"/>
    </row>
    <row r="27" spans="1:4">
      <c r="A27" s="20">
        <v>23</v>
      </c>
      <c r="B27" s="22"/>
      <c r="C27" s="21"/>
      <c r="D27" s="19"/>
    </row>
    <row r="28" spans="1:4">
      <c r="A28" s="20">
        <v>24</v>
      </c>
      <c r="B28" s="22"/>
      <c r="C28" s="21"/>
      <c r="D28" s="19"/>
    </row>
    <row r="29" spans="1:4">
      <c r="A29" s="20">
        <v>25</v>
      </c>
      <c r="B29" s="22"/>
      <c r="C29" s="21"/>
      <c r="D29" s="19"/>
    </row>
    <row r="30" spans="1:4">
      <c r="A30" s="20">
        <v>26</v>
      </c>
      <c r="B30" s="22"/>
      <c r="C30" s="21"/>
      <c r="D30" s="19"/>
    </row>
    <row r="31" spans="1:4">
      <c r="A31" s="20">
        <v>27</v>
      </c>
      <c r="B31" s="22"/>
      <c r="C31" s="21"/>
      <c r="D31" s="19"/>
    </row>
    <row r="32" spans="1:4">
      <c r="A32" s="20">
        <v>28</v>
      </c>
      <c r="B32" s="22"/>
      <c r="C32" s="21"/>
      <c r="D32" s="19"/>
    </row>
    <row r="33" spans="1:4">
      <c r="A33" s="20">
        <v>29</v>
      </c>
      <c r="B33" s="22"/>
      <c r="C33" s="21"/>
      <c r="D33" s="19"/>
    </row>
    <row r="34" spans="1:4">
      <c r="A34" s="20">
        <v>30</v>
      </c>
      <c r="B34" s="22"/>
      <c r="C34" s="21"/>
      <c r="D34" s="19"/>
    </row>
    <row r="35" spans="1:4">
      <c r="A35" s="20">
        <v>31</v>
      </c>
      <c r="B35" s="22"/>
      <c r="C35" s="21"/>
      <c r="D35" s="19"/>
    </row>
    <row r="36" spans="1:4">
      <c r="A36" s="20">
        <v>32</v>
      </c>
      <c r="B36" s="22"/>
      <c r="C36" s="21"/>
      <c r="D36" s="19"/>
    </row>
    <row r="37" spans="1:4">
      <c r="A37" s="20">
        <v>33</v>
      </c>
      <c r="B37" s="22"/>
      <c r="C37" s="21"/>
      <c r="D37" s="19"/>
    </row>
    <row r="38" spans="1:4">
      <c r="A38" s="20">
        <v>34</v>
      </c>
      <c r="B38" s="22"/>
      <c r="C38" s="21"/>
      <c r="D38" s="19"/>
    </row>
    <row r="39" spans="1:4">
      <c r="A39" s="20">
        <v>35</v>
      </c>
      <c r="B39" s="22"/>
      <c r="C39" s="21"/>
      <c r="D39" s="19"/>
    </row>
    <row r="40" spans="1:4">
      <c r="A40" s="20">
        <v>36</v>
      </c>
      <c r="B40" s="22"/>
      <c r="C40" s="21"/>
      <c r="D40" s="19"/>
    </row>
    <row r="41" spans="1:4">
      <c r="A41" s="20">
        <v>37</v>
      </c>
      <c r="B41" s="22"/>
      <c r="C41" s="21"/>
      <c r="D41" s="19"/>
    </row>
    <row r="42" spans="1:4">
      <c r="A42" s="20">
        <v>38</v>
      </c>
      <c r="B42" s="22"/>
      <c r="C42" s="21"/>
      <c r="D42" s="19"/>
    </row>
    <row r="43" spans="1:4">
      <c r="A43" s="20">
        <v>39</v>
      </c>
      <c r="B43" s="22"/>
      <c r="C43" s="21"/>
      <c r="D43" s="19"/>
    </row>
    <row r="44" spans="1:4">
      <c r="A44" s="20">
        <v>40</v>
      </c>
      <c r="B44" s="22"/>
      <c r="C44" s="21"/>
      <c r="D44" s="19"/>
    </row>
  </sheetData>
  <mergeCells count="2">
    <mergeCell ref="B4:C4"/>
    <mergeCell ref="B1:D1"/>
  </mergeCells>
  <phoneticPr fontId="10" type="noConversion"/>
  <hyperlinks>
    <hyperlink ref="E4" location="BÌA!A1" display="Về trang bìa"/>
  </hyperlink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topLeftCell="A7" workbookViewId="0">
      <selection activeCell="D7" sqref="D7"/>
    </sheetView>
  </sheetViews>
  <sheetFormatPr defaultRowHeight="18.75"/>
  <cols>
    <col min="1" max="1" width="9.140625" style="9"/>
    <col min="2" max="2" width="5.5703125" style="9" customWidth="1"/>
    <col min="3" max="3" width="12.7109375" style="9" customWidth="1"/>
    <col min="4" max="5" width="26.140625" style="9" customWidth="1"/>
    <col min="6" max="9" width="9.140625" style="9"/>
    <col min="10" max="16" width="13.140625" style="9" customWidth="1"/>
    <col min="17" max="16384" width="9.140625" style="9"/>
  </cols>
  <sheetData>
    <row r="2" spans="2:7">
      <c r="B2" s="283" t="s">
        <v>84</v>
      </c>
      <c r="C2" s="283"/>
      <c r="D2" s="283"/>
      <c r="E2" s="283"/>
      <c r="F2" s="283"/>
      <c r="G2" s="283"/>
    </row>
    <row r="4" spans="2:7">
      <c r="B4" s="286" t="s">
        <v>0</v>
      </c>
      <c r="C4" s="287" t="s">
        <v>1</v>
      </c>
      <c r="D4" s="288"/>
      <c r="E4" s="289"/>
    </row>
    <row r="5" spans="2:7">
      <c r="B5" s="286"/>
      <c r="C5" s="10" t="s">
        <v>2</v>
      </c>
      <c r="D5" s="1" t="s">
        <v>34</v>
      </c>
      <c r="E5" s="1" t="s">
        <v>35</v>
      </c>
      <c r="F5" s="284" t="s">
        <v>3</v>
      </c>
      <c r="G5" s="285"/>
    </row>
    <row r="6" spans="2:7">
      <c r="B6" s="106">
        <v>1</v>
      </c>
      <c r="C6" s="106" t="s">
        <v>5</v>
      </c>
      <c r="D6" s="107" t="s">
        <v>85</v>
      </c>
      <c r="E6" s="107" t="s">
        <v>85</v>
      </c>
    </row>
    <row r="7" spans="2:7">
      <c r="B7" s="106">
        <v>2</v>
      </c>
      <c r="C7" s="106" t="s">
        <v>13</v>
      </c>
      <c r="D7" s="107"/>
      <c r="E7" s="107"/>
    </row>
    <row r="8" spans="2:7">
      <c r="B8" s="106">
        <v>3</v>
      </c>
      <c r="C8" s="106" t="s">
        <v>36</v>
      </c>
      <c r="D8" s="107"/>
      <c r="E8" s="107"/>
    </row>
    <row r="9" spans="2:7">
      <c r="B9" s="106">
        <v>4</v>
      </c>
      <c r="C9" s="106" t="s">
        <v>14</v>
      </c>
      <c r="D9" s="107"/>
      <c r="E9" s="107"/>
    </row>
    <row r="10" spans="2:7">
      <c r="B10" s="106">
        <v>5</v>
      </c>
      <c r="C10" s="106" t="s">
        <v>15</v>
      </c>
      <c r="D10" s="107"/>
      <c r="E10" s="107"/>
    </row>
    <row r="11" spans="2:7">
      <c r="B11" s="106">
        <v>6</v>
      </c>
      <c r="C11" s="106" t="s">
        <v>16</v>
      </c>
      <c r="D11" s="107"/>
      <c r="E11" s="107"/>
    </row>
    <row r="12" spans="2:7">
      <c r="B12" s="106">
        <v>7</v>
      </c>
      <c r="C12" s="106" t="s">
        <v>17</v>
      </c>
      <c r="D12" s="107"/>
      <c r="E12" s="107"/>
    </row>
    <row r="13" spans="2:7">
      <c r="B13" s="106">
        <v>8</v>
      </c>
      <c r="C13" s="106" t="s">
        <v>18</v>
      </c>
      <c r="D13" s="107"/>
      <c r="E13" s="107"/>
    </row>
    <row r="14" spans="2:7">
      <c r="B14" s="106">
        <v>9</v>
      </c>
      <c r="C14" s="108" t="s">
        <v>37</v>
      </c>
      <c r="D14" s="107"/>
      <c r="E14" s="107"/>
    </row>
    <row r="15" spans="2:7">
      <c r="B15" s="106">
        <v>10</v>
      </c>
      <c r="C15" s="106" t="s">
        <v>9</v>
      </c>
      <c r="D15" s="107"/>
      <c r="E15" s="107"/>
    </row>
    <row r="16" spans="2:7">
      <c r="B16" s="106">
        <v>11</v>
      </c>
      <c r="C16" s="108" t="s">
        <v>19</v>
      </c>
      <c r="D16" s="107"/>
      <c r="E16" s="107"/>
    </row>
    <row r="17" spans="2:5">
      <c r="B17" s="106">
        <v>12</v>
      </c>
      <c r="C17" s="108" t="s">
        <v>20</v>
      </c>
      <c r="D17" s="107"/>
      <c r="E17" s="107"/>
    </row>
    <row r="18" spans="2:5">
      <c r="B18" s="106">
        <v>13</v>
      </c>
      <c r="C18" s="106" t="s">
        <v>10</v>
      </c>
      <c r="D18" s="107"/>
      <c r="E18" s="107"/>
    </row>
    <row r="19" spans="2:5">
      <c r="B19" s="106">
        <v>14</v>
      </c>
      <c r="C19" s="106" t="s">
        <v>31</v>
      </c>
      <c r="D19" s="107"/>
      <c r="E19" s="107"/>
    </row>
  </sheetData>
  <sheetProtection password="E877" sheet="1" objects="1" scenarios="1"/>
  <customSheetViews>
    <customSheetView guid="{E68D9D97-1862-4956-AC88-DC3F0C392D77}" showRuler="0">
      <selection activeCell="E5" sqref="E5:F5"/>
      <pageMargins left="0.75" right="0.75" top="1" bottom="1" header="0.5" footer="0.5"/>
      <headerFooter alignWithMargins="0"/>
    </customSheetView>
  </customSheetViews>
  <mergeCells count="4">
    <mergeCell ref="B2:G2"/>
    <mergeCell ref="F5:G5"/>
    <mergeCell ref="B4:B5"/>
    <mergeCell ref="C4:E4"/>
  </mergeCells>
  <phoneticPr fontId="10" type="noConversion"/>
  <hyperlinks>
    <hyperlink ref="F5:G5" location="BÌA!A1" display="Về trang bìa"/>
  </hyperlink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zoomScaleNormal="120" zoomScaleSheetLayoutView="100" workbookViewId="0">
      <pane xSplit="3" ySplit="4" topLeftCell="P14" activePane="bottomRight" state="frozen"/>
      <selection pane="topRight" activeCell="D1" sqref="D1"/>
      <selection pane="bottomLeft" activeCell="A5" sqref="A5"/>
      <selection pane="bottomRight" activeCell="P18" sqref="P18"/>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"&amp;M_L!C6&amp; " - "&amp;"GVBM: "&amp;M_L!D6</f>
        <v>BẢNG ĐIỂM HỌC KỲ I - MÔN TOÁN - GVBM: Cô Châu</v>
      </c>
      <c r="B3" s="298"/>
      <c r="C3" s="298"/>
      <c r="D3" s="298"/>
      <c r="E3" s="298"/>
      <c r="F3" s="298"/>
      <c r="G3" s="298"/>
      <c r="H3" s="298"/>
      <c r="I3" s="298"/>
      <c r="J3" s="298"/>
      <c r="K3" s="298"/>
      <c r="L3" s="298"/>
      <c r="M3" s="298"/>
      <c r="N3" s="298"/>
      <c r="O3" s="298"/>
      <c r="P3" s="298"/>
      <c r="Q3" s="298"/>
      <c r="R3" s="299"/>
      <c r="S3" s="297" t="str">
        <f xml:space="preserve"> "BẢNG ĐIỂM HỌC KỲ II - "&amp;"MÔN "&amp;M_L!C6&amp; " - "&amp;"GVBM: "&amp;M_L!E6</f>
        <v>BẢNG ĐIỂM HỌC KỲ II - MÔN TOÁN - GVBM: Cô Châu</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97</v>
      </c>
      <c r="E4" s="294"/>
      <c r="F4" s="294"/>
      <c r="G4" s="294"/>
      <c r="H4" s="294"/>
      <c r="I4" s="295"/>
      <c r="J4" s="296" t="s">
        <v>98</v>
      </c>
      <c r="K4" s="294"/>
      <c r="L4" s="294"/>
      <c r="M4" s="294"/>
      <c r="N4" s="294"/>
      <c r="O4" s="295"/>
      <c r="P4" s="118" t="s">
        <v>6</v>
      </c>
      <c r="Q4" s="17" t="s">
        <v>28</v>
      </c>
      <c r="R4" s="16" t="s">
        <v>29</v>
      </c>
      <c r="S4" s="109" t="s">
        <v>27</v>
      </c>
      <c r="T4" s="300" t="s">
        <v>22</v>
      </c>
      <c r="U4" s="301"/>
      <c r="V4" s="293" t="s">
        <v>97</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237">
        <v>8</v>
      </c>
      <c r="E5" s="238">
        <v>8</v>
      </c>
      <c r="F5" s="238">
        <v>7</v>
      </c>
      <c r="G5" s="238">
        <v>8</v>
      </c>
      <c r="H5" s="28"/>
      <c r="I5" s="29"/>
      <c r="J5" s="30"/>
      <c r="K5" s="31"/>
      <c r="L5" s="31"/>
      <c r="M5" s="32"/>
      <c r="N5" s="32"/>
      <c r="O5" s="33">
        <v>7</v>
      </c>
      <c r="P5" s="34">
        <v>7</v>
      </c>
      <c r="Q5" s="35">
        <f>IF(OR(COUNT($P5)=0,C5=""),"",ROUND(AVERAGE(D5:P5,J5:P5,P5),1))</f>
        <v>7.3</v>
      </c>
      <c r="R5" s="68" t="str">
        <f>IF($Q5="","",IF($Q5&gt;=8,"Giỏi",IF($Q5&gt;=6.5,"Khá",IF($Q5&gt;=5,"TB",IF($Q5&gt;=3.5,"Yếu","Kém")))))</f>
        <v>Khá</v>
      </c>
      <c r="S5" s="67">
        <v>1</v>
      </c>
      <c r="T5" s="113" t="str">
        <f>IF(B5&lt;&gt;"",B5,"")</f>
        <v>Lê Vũ Hoàng Thiện</v>
      </c>
      <c r="U5" s="26" t="str">
        <f>IF(C5&lt;&gt;"",C5,"")</f>
        <v>Thiện</v>
      </c>
      <c r="V5" s="27"/>
      <c r="W5" s="28"/>
      <c r="X5" s="28"/>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239">
        <v>8</v>
      </c>
      <c r="E6" s="240">
        <v>7</v>
      </c>
      <c r="F6" s="240">
        <v>7</v>
      </c>
      <c r="G6" s="240">
        <v>8</v>
      </c>
      <c r="H6" s="38"/>
      <c r="I6" s="39"/>
      <c r="J6" s="40"/>
      <c r="K6" s="41"/>
      <c r="L6" s="41"/>
      <c r="M6" s="42"/>
      <c r="N6" s="42"/>
      <c r="O6" s="43">
        <v>7.3</v>
      </c>
      <c r="P6" s="44">
        <v>5.5</v>
      </c>
      <c r="Q6" s="45">
        <f t="shared" ref="Q6:Q44" si="0">IF(OR(COUNT($P6)=0,C6=""),"",ROUND(AVERAGE(D6:P6,J6:P6,P6),1))</f>
        <v>6.8</v>
      </c>
      <c r="R6" s="70" t="str">
        <f t="shared" ref="R6:R44" si="1">IF($Q6="","",IF($Q6&gt;=8,"Giỏi",IF($Q6&gt;=6.5,"Khá",IF($Q6&gt;=5,"TB",IF($Q6&gt;=3.5,"Yếu","Kém")))))</f>
        <v>Khá</v>
      </c>
      <c r="S6" s="69">
        <v>2</v>
      </c>
      <c r="T6" s="114" t="str">
        <f t="shared" ref="T6:T44" si="2">IF(B6&lt;&gt;"",B6,"")</f>
        <v>Nguyễn Thị Kim Quỳnh</v>
      </c>
      <c r="U6" s="36" t="str">
        <f t="shared" ref="U6:U44" si="3">IF(C6&lt;&gt;"",C6,"")</f>
        <v>Quỳnh</v>
      </c>
      <c r="V6" s="37">
        <v>8</v>
      </c>
      <c r="W6" s="38">
        <v>7</v>
      </c>
      <c r="X6" s="38">
        <v>8</v>
      </c>
      <c r="Y6" s="38">
        <v>8</v>
      </c>
      <c r="Z6" s="38"/>
      <c r="AA6" s="39"/>
      <c r="AB6" s="40"/>
      <c r="AC6" s="41"/>
      <c r="AD6" s="41"/>
      <c r="AE6" s="42"/>
      <c r="AF6" s="42"/>
      <c r="AG6" s="43">
        <v>5.5</v>
      </c>
      <c r="AH6" s="44">
        <v>5</v>
      </c>
      <c r="AI6" s="45">
        <f t="shared" ref="AI6:AI44" si="4">IF(OR(COUNT($AH6)=0,U6=""),"",ROUND(AVERAGE(V6:AH6,AB6:AH6,AH6),1))</f>
        <v>6.3</v>
      </c>
      <c r="AJ6" s="91">
        <f t="shared" ref="AJ6:AJ44" si="5">IF(OR(COUNT(AI6)=0,COUNT(Q6)=0),"",ROUND(AVERAGE(AI6,AI6,Q6),1))</f>
        <v>6.5</v>
      </c>
      <c r="AK6" s="70" t="str">
        <f t="shared" ref="AK6:AK44" si="6">IF($AJ6="","",IF($AJ6&gt;=8,"Giỏi",IF($AJ6&gt;=6.5,"Khá",IF($AJ6&gt;=5,"TB",IF($AJ6&gt;=3.5,"Yếu","Kém")))))</f>
        <v>Khá</v>
      </c>
    </row>
    <row r="7" spans="1:37" s="23" customFormat="1" ht="17.25" customHeight="1">
      <c r="A7" s="69">
        <v>3</v>
      </c>
      <c r="B7" s="114" t="str">
        <f>IF(DS!B7&lt;&gt;"",DS!B7,"")</f>
        <v>Nguyễn Công Minh</v>
      </c>
      <c r="C7" s="36" t="str">
        <f>IF(DS!C7&lt;&gt;"",DS!C7,"")</f>
        <v>Minh</v>
      </c>
      <c r="D7" s="239">
        <v>7</v>
      </c>
      <c r="E7" s="240">
        <v>8</v>
      </c>
      <c r="F7" s="240">
        <v>8</v>
      </c>
      <c r="G7" s="240">
        <v>5</v>
      </c>
      <c r="H7" s="38"/>
      <c r="I7" s="39"/>
      <c r="J7" s="40"/>
      <c r="K7" s="41"/>
      <c r="L7" s="41"/>
      <c r="M7" s="42"/>
      <c r="N7" s="42"/>
      <c r="O7" s="43">
        <v>6.5</v>
      </c>
      <c r="P7" s="44">
        <v>7.5</v>
      </c>
      <c r="Q7" s="45">
        <f t="shared" si="0"/>
        <v>7.1</v>
      </c>
      <c r="R7" s="70" t="str">
        <f t="shared" si="1"/>
        <v>Khá</v>
      </c>
      <c r="S7" s="69">
        <v>3</v>
      </c>
      <c r="T7" s="114" t="str">
        <f t="shared" si="2"/>
        <v>Nguyễn Công Minh</v>
      </c>
      <c r="U7" s="36" t="str">
        <f t="shared" si="3"/>
        <v>Minh</v>
      </c>
      <c r="V7" s="37">
        <v>7.5</v>
      </c>
      <c r="W7" s="38">
        <v>8</v>
      </c>
      <c r="X7" s="38">
        <v>9</v>
      </c>
      <c r="Y7" s="38">
        <v>9</v>
      </c>
      <c r="Z7" s="38"/>
      <c r="AA7" s="39"/>
      <c r="AB7" s="40"/>
      <c r="AC7" s="41"/>
      <c r="AD7" s="41"/>
      <c r="AE7" s="42"/>
      <c r="AF7" s="42"/>
      <c r="AG7" s="43">
        <v>7.2</v>
      </c>
      <c r="AH7" s="44">
        <v>7.5</v>
      </c>
      <c r="AI7" s="45">
        <f t="shared" si="4"/>
        <v>7.8</v>
      </c>
      <c r="AJ7" s="91">
        <f t="shared" si="5"/>
        <v>7.6</v>
      </c>
      <c r="AK7" s="70" t="str">
        <f t="shared" si="6"/>
        <v>Khá</v>
      </c>
    </row>
    <row r="8" spans="1:37" s="23" customFormat="1" ht="17.25" customHeight="1">
      <c r="A8" s="69">
        <v>4</v>
      </c>
      <c r="B8" s="114" t="str">
        <f>IF(DS!B8&lt;&gt;"",DS!B8,"")</f>
        <v>Nguyễn Minh Triết</v>
      </c>
      <c r="C8" s="36" t="str">
        <f>IF(DS!C8&lt;&gt;"",DS!C8,"")</f>
        <v>Triết</v>
      </c>
      <c r="D8" s="99">
        <v>9</v>
      </c>
      <c r="E8" s="38">
        <v>7</v>
      </c>
      <c r="F8" s="38">
        <v>7</v>
      </c>
      <c r="G8" s="38">
        <v>7</v>
      </c>
      <c r="H8" s="38"/>
      <c r="I8" s="39"/>
      <c r="J8" s="40"/>
      <c r="K8" s="41"/>
      <c r="L8" s="41"/>
      <c r="M8" s="42"/>
      <c r="N8" s="42"/>
      <c r="O8" s="43">
        <v>7</v>
      </c>
      <c r="P8" s="44">
        <v>8</v>
      </c>
      <c r="Q8" s="45">
        <f t="shared" si="0"/>
        <v>7.6</v>
      </c>
      <c r="R8" s="70" t="str">
        <f t="shared" si="1"/>
        <v>Khá</v>
      </c>
      <c r="S8" s="69">
        <v>4</v>
      </c>
      <c r="T8" s="114" t="str">
        <f t="shared" si="2"/>
        <v>Nguyễn Minh Triết</v>
      </c>
      <c r="U8" s="36" t="str">
        <f t="shared" si="3"/>
        <v>Triết</v>
      </c>
      <c r="V8" s="37">
        <v>7</v>
      </c>
      <c r="W8" s="38">
        <v>7</v>
      </c>
      <c r="X8" s="38">
        <v>8</v>
      </c>
      <c r="Y8" s="38">
        <v>8</v>
      </c>
      <c r="Z8" s="38"/>
      <c r="AA8" s="39"/>
      <c r="AB8" s="40"/>
      <c r="AC8" s="41"/>
      <c r="AD8" s="41"/>
      <c r="AE8" s="42"/>
      <c r="AF8" s="42"/>
      <c r="AG8" s="43">
        <v>6.5</v>
      </c>
      <c r="AH8" s="44">
        <v>5.3</v>
      </c>
      <c r="AI8" s="45">
        <f t="shared" si="4"/>
        <v>6.5</v>
      </c>
      <c r="AJ8" s="91">
        <f t="shared" si="5"/>
        <v>6.9</v>
      </c>
      <c r="AK8" s="70" t="str">
        <f t="shared" si="6"/>
        <v>Khá</v>
      </c>
    </row>
    <row r="9" spans="1:37" s="23" customFormat="1" ht="17.25" customHeight="1">
      <c r="A9" s="75">
        <v>5</v>
      </c>
      <c r="B9" s="115" t="str">
        <f>IF(DS!B9&lt;&gt;"",DS!B9,"")</f>
        <v>Đào Ngọc Sáng</v>
      </c>
      <c r="C9" s="76" t="str">
        <f>IF(DS!C9&lt;&gt;"",DS!C9,"")</f>
        <v>sáng</v>
      </c>
      <c r="D9" s="100">
        <v>4</v>
      </c>
      <c r="E9" s="78">
        <v>5</v>
      </c>
      <c r="F9" s="78">
        <v>6</v>
      </c>
      <c r="G9" s="78">
        <v>5</v>
      </c>
      <c r="H9" s="78"/>
      <c r="I9" s="79"/>
      <c r="J9" s="80"/>
      <c r="K9" s="81"/>
      <c r="L9" s="81"/>
      <c r="M9" s="82"/>
      <c r="N9" s="82"/>
      <c r="O9" s="83">
        <v>5.3</v>
      </c>
      <c r="P9" s="84">
        <v>4.3</v>
      </c>
      <c r="Q9" s="85">
        <f t="shared" si="0"/>
        <v>4.8</v>
      </c>
      <c r="R9" s="86" t="str">
        <f t="shared" si="1"/>
        <v>Yếu</v>
      </c>
      <c r="S9" s="75">
        <v>5</v>
      </c>
      <c r="T9" s="115" t="str">
        <f t="shared" si="2"/>
        <v>Đào Ngọc Sáng</v>
      </c>
      <c r="U9" s="76" t="str">
        <f t="shared" si="3"/>
        <v>sáng</v>
      </c>
      <c r="V9" s="77">
        <v>8</v>
      </c>
      <c r="W9" s="78">
        <v>7</v>
      </c>
      <c r="X9" s="78">
        <v>7</v>
      </c>
      <c r="Y9" s="78">
        <v>8</v>
      </c>
      <c r="Z9" s="78"/>
      <c r="AA9" s="79"/>
      <c r="AB9" s="80"/>
      <c r="AC9" s="81"/>
      <c r="AD9" s="81"/>
      <c r="AE9" s="82"/>
      <c r="AF9" s="82"/>
      <c r="AG9" s="83">
        <v>5</v>
      </c>
      <c r="AH9" s="84">
        <v>2.5</v>
      </c>
      <c r="AI9" s="85">
        <f t="shared" si="4"/>
        <v>5.3</v>
      </c>
      <c r="AJ9" s="92">
        <f t="shared" si="5"/>
        <v>5.0999999999999996</v>
      </c>
      <c r="AK9" s="86" t="str">
        <f t="shared" si="6"/>
        <v>TB</v>
      </c>
    </row>
    <row r="10" spans="1:37" s="23" customFormat="1" ht="17.25" customHeight="1">
      <c r="A10" s="73">
        <v>6</v>
      </c>
      <c r="B10" s="116" t="str">
        <f>IF(DS!B10&lt;&gt;"",DS!B10,"")</f>
        <v>Nguyễn Thông Cường</v>
      </c>
      <c r="C10" s="26" t="str">
        <f>IF(DS!C10&lt;&gt;"",DS!C10,"")</f>
        <v>Cường</v>
      </c>
      <c r="D10" s="101">
        <v>6</v>
      </c>
      <c r="E10" s="57">
        <v>7</v>
      </c>
      <c r="F10" s="57">
        <v>8</v>
      </c>
      <c r="G10" s="57">
        <v>7</v>
      </c>
      <c r="H10" s="57"/>
      <c r="I10" s="58"/>
      <c r="J10" s="59"/>
      <c r="K10" s="60"/>
      <c r="L10" s="60"/>
      <c r="M10" s="61"/>
      <c r="N10" s="61"/>
      <c r="O10" s="62">
        <v>7</v>
      </c>
      <c r="P10" s="63">
        <v>7</v>
      </c>
      <c r="Q10" s="64">
        <f t="shared" si="0"/>
        <v>7</v>
      </c>
      <c r="R10" s="74" t="str">
        <f>IF($Q10="","",IF($Q10&gt;=8,"Giỏi",IF($Q10&gt;=6.5,"Khá",IF($Q10&gt;=5,"TB",IF($Q10&gt;=3.5,"Yếu","Kém")))))</f>
        <v>Khá</v>
      </c>
      <c r="S10" s="73">
        <v>6</v>
      </c>
      <c r="T10" s="116" t="str">
        <f t="shared" si="2"/>
        <v>Nguyễn Thông Cường</v>
      </c>
      <c r="U10" s="26" t="str">
        <f t="shared" si="3"/>
        <v>Cường</v>
      </c>
      <c r="V10" s="56">
        <v>7</v>
      </c>
      <c r="W10" s="57">
        <v>8</v>
      </c>
      <c r="X10" s="57">
        <v>8</v>
      </c>
      <c r="Y10" s="57">
        <v>7</v>
      </c>
      <c r="Z10" s="57"/>
      <c r="AA10" s="58"/>
      <c r="AB10" s="59"/>
      <c r="AC10" s="60"/>
      <c r="AD10" s="60"/>
      <c r="AE10" s="61"/>
      <c r="AF10" s="61"/>
      <c r="AG10" s="62">
        <v>6</v>
      </c>
      <c r="AH10" s="63">
        <v>4</v>
      </c>
      <c r="AI10" s="64">
        <f t="shared" si="4"/>
        <v>6</v>
      </c>
      <c r="AJ10" s="93">
        <f t="shared" si="5"/>
        <v>6.3</v>
      </c>
      <c r="AK10" s="74" t="str">
        <f t="shared" si="6"/>
        <v>TB</v>
      </c>
    </row>
    <row r="11" spans="1:37" s="23" customFormat="1" ht="17.25" customHeight="1">
      <c r="A11" s="69">
        <v>7</v>
      </c>
      <c r="B11" s="114" t="str">
        <f>IF(DS!B11&lt;&gt;"",DS!B11,"")</f>
        <v>Phan Vĩnh Phú</v>
      </c>
      <c r="C11" s="36" t="str">
        <f>IF(DS!C11&lt;&gt;"",DS!C11,"")</f>
        <v>Phú</v>
      </c>
      <c r="D11" s="99">
        <v>6</v>
      </c>
      <c r="E11" s="38">
        <v>7</v>
      </c>
      <c r="F11" s="38">
        <v>7</v>
      </c>
      <c r="G11" s="38">
        <v>7</v>
      </c>
      <c r="H11" s="38"/>
      <c r="I11" s="39"/>
      <c r="J11" s="40"/>
      <c r="K11" s="41"/>
      <c r="L11" s="41"/>
      <c r="M11" s="42"/>
      <c r="N11" s="42"/>
      <c r="O11" s="43">
        <v>6.3</v>
      </c>
      <c r="P11" s="44">
        <v>7.3</v>
      </c>
      <c r="Q11" s="45">
        <f t="shared" si="0"/>
        <v>6.8</v>
      </c>
      <c r="R11" s="70" t="str">
        <f t="shared" si="1"/>
        <v>Khá</v>
      </c>
      <c r="S11" s="69">
        <v>7</v>
      </c>
      <c r="T11" s="114" t="str">
        <f t="shared" si="2"/>
        <v>Phan Vĩnh Phú</v>
      </c>
      <c r="U11" s="36" t="str">
        <f t="shared" si="3"/>
        <v>Phú</v>
      </c>
      <c r="V11" s="37">
        <v>7</v>
      </c>
      <c r="W11" s="38">
        <v>7</v>
      </c>
      <c r="X11" s="38">
        <v>8</v>
      </c>
      <c r="Y11" s="38">
        <v>8</v>
      </c>
      <c r="Z11" s="38"/>
      <c r="AA11" s="39"/>
      <c r="AB11" s="40"/>
      <c r="AC11" s="41"/>
      <c r="AD11" s="41"/>
      <c r="AE11" s="42"/>
      <c r="AF11" s="42"/>
      <c r="AG11" s="43">
        <v>5</v>
      </c>
      <c r="AH11" s="44">
        <v>4.5</v>
      </c>
      <c r="AI11" s="45">
        <f t="shared" si="4"/>
        <v>5.9</v>
      </c>
      <c r="AJ11" s="91">
        <f t="shared" si="5"/>
        <v>6.2</v>
      </c>
      <c r="AK11" s="70" t="str">
        <f t="shared" si="6"/>
        <v>TB</v>
      </c>
    </row>
    <row r="12" spans="1:37" s="23" customFormat="1" ht="17.25" customHeight="1">
      <c r="A12" s="69">
        <v>8</v>
      </c>
      <c r="B12" s="114" t="str">
        <f>IF(DS!B12&lt;&gt;"",DS!B12,"")</f>
        <v>Dương Thiên Thanh</v>
      </c>
      <c r="C12" s="36" t="str">
        <f>IF(DS!C12&lt;&gt;"",DS!C12,"")</f>
        <v>Thanh</v>
      </c>
      <c r="D12" s="99">
        <v>6</v>
      </c>
      <c r="E12" s="38">
        <v>6</v>
      </c>
      <c r="F12" s="38">
        <v>6</v>
      </c>
      <c r="G12" s="38">
        <v>6</v>
      </c>
      <c r="H12" s="38"/>
      <c r="I12" s="39"/>
      <c r="J12" s="40"/>
      <c r="K12" s="41"/>
      <c r="L12" s="41"/>
      <c r="M12" s="42"/>
      <c r="N12" s="42"/>
      <c r="O12" s="43">
        <v>6</v>
      </c>
      <c r="P12" s="44">
        <v>5.3</v>
      </c>
      <c r="Q12" s="45">
        <f t="shared" si="0"/>
        <v>5.8</v>
      </c>
      <c r="R12" s="70" t="str">
        <f t="shared" si="1"/>
        <v>TB</v>
      </c>
      <c r="S12" s="69">
        <v>8</v>
      </c>
      <c r="T12" s="114" t="str">
        <f t="shared" si="2"/>
        <v>Dương Thiên Thanh</v>
      </c>
      <c r="U12" s="36" t="str">
        <f t="shared" si="3"/>
        <v>Thanh</v>
      </c>
      <c r="V12" s="37">
        <v>7</v>
      </c>
      <c r="W12" s="38">
        <v>7</v>
      </c>
      <c r="X12" s="38">
        <v>6</v>
      </c>
      <c r="Y12" s="38">
        <v>8</v>
      </c>
      <c r="Z12" s="38"/>
      <c r="AA12" s="39"/>
      <c r="AB12" s="40"/>
      <c r="AC12" s="41"/>
      <c r="AD12" s="41"/>
      <c r="AE12" s="42"/>
      <c r="AF12" s="42"/>
      <c r="AG12" s="43">
        <v>4</v>
      </c>
      <c r="AH12" s="44">
        <v>2.5</v>
      </c>
      <c r="AI12" s="45">
        <f t="shared" si="4"/>
        <v>4.8</v>
      </c>
      <c r="AJ12" s="91">
        <f t="shared" si="5"/>
        <v>5.0999999999999996</v>
      </c>
      <c r="AK12" s="70" t="str">
        <f t="shared" si="6"/>
        <v>TB</v>
      </c>
    </row>
    <row r="13" spans="1:37" s="23" customFormat="1" ht="17.25" customHeight="1">
      <c r="A13" s="69">
        <v>9</v>
      </c>
      <c r="B13" s="114" t="str">
        <f>IF(DS!B13&lt;&gt;"",DS!B13,"")</f>
        <v>Trần Nguyễn Quốc Thuận</v>
      </c>
      <c r="C13" s="36" t="str">
        <f>IF(DS!C13&lt;&gt;"",DS!C13,"")</f>
        <v>Thuận</v>
      </c>
      <c r="D13" s="99">
        <v>8</v>
      </c>
      <c r="E13" s="38">
        <v>7</v>
      </c>
      <c r="F13" s="38">
        <v>8</v>
      </c>
      <c r="G13" s="38">
        <v>8</v>
      </c>
      <c r="H13" s="38"/>
      <c r="I13" s="39"/>
      <c r="J13" s="40"/>
      <c r="K13" s="41"/>
      <c r="L13" s="41"/>
      <c r="M13" s="42"/>
      <c r="N13" s="42"/>
      <c r="O13" s="43">
        <v>7.5</v>
      </c>
      <c r="P13" s="44">
        <v>7.5</v>
      </c>
      <c r="Q13" s="45">
        <f t="shared" si="0"/>
        <v>7.6</v>
      </c>
      <c r="R13" s="70" t="str">
        <f t="shared" si="1"/>
        <v>Khá</v>
      </c>
      <c r="S13" s="69">
        <v>9</v>
      </c>
      <c r="T13" s="114" t="str">
        <f t="shared" si="2"/>
        <v>Trần Nguyễn Quốc Thuận</v>
      </c>
      <c r="U13" s="36" t="str">
        <f t="shared" si="3"/>
        <v>Thuận</v>
      </c>
      <c r="V13" s="37">
        <v>7</v>
      </c>
      <c r="W13" s="38">
        <v>8</v>
      </c>
      <c r="X13" s="38">
        <v>7</v>
      </c>
      <c r="Y13" s="38">
        <v>7</v>
      </c>
      <c r="Z13" s="38"/>
      <c r="AA13" s="39"/>
      <c r="AB13" s="40"/>
      <c r="AC13" s="41"/>
      <c r="AD13" s="41"/>
      <c r="AE13" s="42"/>
      <c r="AF13" s="42"/>
      <c r="AG13" s="43">
        <v>6.8</v>
      </c>
      <c r="AH13" s="44">
        <v>4.5</v>
      </c>
      <c r="AI13" s="45">
        <f t="shared" si="4"/>
        <v>6.2</v>
      </c>
      <c r="AJ13" s="91">
        <f t="shared" si="5"/>
        <v>6.7</v>
      </c>
      <c r="AK13" s="70" t="str">
        <f t="shared" si="6"/>
        <v>Khá</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c r="P14" s="84">
        <v>6.3</v>
      </c>
      <c r="Q14" s="85">
        <f t="shared" si="0"/>
        <v>6.3</v>
      </c>
      <c r="R14" s="86" t="str">
        <f t="shared" si="1"/>
        <v>TB</v>
      </c>
      <c r="S14" s="75">
        <v>10</v>
      </c>
      <c r="T14" s="115" t="str">
        <f t="shared" si="2"/>
        <v>đặng Nhật</v>
      </c>
      <c r="U14" s="76" t="str">
        <f t="shared" si="3"/>
        <v>Huy</v>
      </c>
      <c r="V14" s="56">
        <v>8</v>
      </c>
      <c r="W14" s="57">
        <v>7</v>
      </c>
      <c r="X14" s="57">
        <v>8</v>
      </c>
      <c r="Y14" s="57">
        <v>7</v>
      </c>
      <c r="Z14" s="78"/>
      <c r="AA14" s="79"/>
      <c r="AB14" s="80"/>
      <c r="AC14" s="81"/>
      <c r="AD14" s="81"/>
      <c r="AE14" s="82"/>
      <c r="AF14" s="82"/>
      <c r="AG14" s="83">
        <v>6.3</v>
      </c>
      <c r="AH14" s="84">
        <v>8</v>
      </c>
      <c r="AI14" s="85">
        <f>IF(OR(COUNT($AH14)=0,U14=""),"",ROUND(AVERAGE(V14:AH14,AB14:AH14,AH14),1))</f>
        <v>7.4</v>
      </c>
      <c r="AJ14" s="92">
        <f t="shared" si="5"/>
        <v>7</v>
      </c>
      <c r="AK14" s="86" t="str">
        <f t="shared" si="6"/>
        <v>Khá</v>
      </c>
    </row>
    <row r="15" spans="1:37" s="23" customFormat="1" ht="17.25" customHeight="1">
      <c r="A15" s="73">
        <v>11</v>
      </c>
      <c r="B15" s="116" t="str">
        <f>IF(DS!B15&lt;&gt;"",DS!B15,"")</f>
        <v>Lê Hồ Ngọc Thắng</v>
      </c>
      <c r="C15" s="26" t="str">
        <f>IF(DS!C15&lt;&gt;"",DS!C15,"")</f>
        <v>Thắng</v>
      </c>
      <c r="D15" s="250">
        <v>7</v>
      </c>
      <c r="E15" s="251">
        <v>6</v>
      </c>
      <c r="F15" s="251">
        <v>7</v>
      </c>
      <c r="G15" s="251">
        <v>7</v>
      </c>
      <c r="H15" s="57"/>
      <c r="I15" s="58"/>
      <c r="J15" s="59"/>
      <c r="K15" s="60"/>
      <c r="L15" s="60"/>
      <c r="M15" s="61"/>
      <c r="N15" s="61"/>
      <c r="O15" s="62">
        <v>7</v>
      </c>
      <c r="P15" s="63">
        <v>6.2</v>
      </c>
      <c r="Q15" s="64">
        <f t="shared" si="0"/>
        <v>6.6</v>
      </c>
      <c r="R15" s="74" t="str">
        <f t="shared" si="1"/>
        <v>Khá</v>
      </c>
      <c r="S15" s="73">
        <v>11</v>
      </c>
      <c r="T15" s="116" t="str">
        <f t="shared" si="2"/>
        <v>Lê Hồ Ngọc Thắng</v>
      </c>
      <c r="U15" s="26" t="str">
        <f t="shared" si="3"/>
        <v>Thắng</v>
      </c>
      <c r="V15" s="56"/>
      <c r="W15" s="57"/>
      <c r="X15" s="57"/>
      <c r="Y15" s="57"/>
      <c r="Z15" s="57"/>
      <c r="AA15" s="58"/>
      <c r="AB15" s="59"/>
      <c r="AC15" s="60"/>
      <c r="AD15" s="60"/>
      <c r="AE15" s="61"/>
      <c r="AF15" s="61"/>
      <c r="AG15" s="62"/>
      <c r="AH15" s="63"/>
      <c r="AI15" s="64" t="str">
        <f t="shared" si="4"/>
        <v/>
      </c>
      <c r="AJ15" s="93" t="str">
        <f t="shared" si="5"/>
        <v/>
      </c>
      <c r="AK15" s="74" t="str">
        <f t="shared" si="6"/>
        <v/>
      </c>
    </row>
    <row r="16" spans="1:37" s="23" customFormat="1" ht="17.25" customHeight="1">
      <c r="A16" s="69">
        <v>12</v>
      </c>
      <c r="B16" s="114" t="str">
        <f>IF(DS!B16&lt;&gt;"",DS!B16,"")</f>
        <v>Vũ Phạm Thành Long</v>
      </c>
      <c r="C16" s="36" t="str">
        <f>IF(DS!C16&lt;&gt;"",DS!C16,"")</f>
        <v>Long</v>
      </c>
      <c r="D16" s="252">
        <v>8</v>
      </c>
      <c r="E16" s="253">
        <v>8</v>
      </c>
      <c r="F16" s="253">
        <v>8</v>
      </c>
      <c r="G16" s="253">
        <v>7</v>
      </c>
      <c r="H16" s="38"/>
      <c r="I16" s="39"/>
      <c r="J16" s="40"/>
      <c r="K16" s="41"/>
      <c r="L16" s="41"/>
      <c r="M16" s="42"/>
      <c r="N16" s="42"/>
      <c r="O16" s="43">
        <v>7</v>
      </c>
      <c r="P16" s="44">
        <v>7</v>
      </c>
      <c r="Q16" s="45">
        <f t="shared" si="0"/>
        <v>7.3</v>
      </c>
      <c r="R16" s="70" t="str">
        <f t="shared" si="1"/>
        <v>Khá</v>
      </c>
      <c r="S16" s="69">
        <v>12</v>
      </c>
      <c r="T16" s="114" t="str">
        <f t="shared" si="2"/>
        <v>Vũ Phạm Thành Long</v>
      </c>
      <c r="U16" s="36" t="str">
        <f t="shared" si="3"/>
        <v>Long</v>
      </c>
      <c r="V16" s="37"/>
      <c r="W16" s="38"/>
      <c r="X16" s="38"/>
      <c r="Y16" s="38"/>
      <c r="Z16" s="38"/>
      <c r="AA16" s="39"/>
      <c r="AB16" s="40"/>
      <c r="AC16" s="41"/>
      <c r="AD16" s="41"/>
      <c r="AE16" s="42"/>
      <c r="AF16" s="42"/>
      <c r="AG16" s="43"/>
      <c r="AH16" s="44"/>
      <c r="AI16" s="45" t="str">
        <f t="shared" si="4"/>
        <v/>
      </c>
      <c r="AJ16" s="91" t="str">
        <f t="shared" si="5"/>
        <v/>
      </c>
      <c r="AK16" s="70" t="str">
        <f t="shared" si="6"/>
        <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v>1.4</v>
      </c>
      <c r="Q17" s="45">
        <f t="shared" si="0"/>
        <v>1.4</v>
      </c>
      <c r="R17" s="70" t="str">
        <f t="shared" si="1"/>
        <v>Kém</v>
      </c>
      <c r="S17" s="69">
        <v>13</v>
      </c>
      <c r="T17" s="114" t="str">
        <f t="shared" si="2"/>
        <v/>
      </c>
      <c r="U17" s="36" t="str">
        <f t="shared" si="3"/>
        <v>Kha</v>
      </c>
      <c r="V17" s="258"/>
      <c r="W17" s="258"/>
      <c r="X17" s="258"/>
      <c r="Y17" s="258"/>
      <c r="Z17" s="38"/>
      <c r="AA17" s="39"/>
      <c r="AB17" s="40"/>
      <c r="AC17" s="41"/>
      <c r="AD17" s="41"/>
      <c r="AE17" s="42"/>
      <c r="AF17" s="42"/>
      <c r="AG17" s="43"/>
      <c r="AH17" s="44"/>
      <c r="AI17" s="45" t="str">
        <f t="shared" si="4"/>
        <v/>
      </c>
      <c r="AJ17" s="91" t="str">
        <f t="shared" si="5"/>
        <v/>
      </c>
      <c r="AK17" s="70" t="str">
        <f t="shared" si="6"/>
        <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c r="P18" s="44">
        <v>2.7</v>
      </c>
      <c r="Q18" s="45">
        <f t="shared" si="0"/>
        <v>2.7</v>
      </c>
      <c r="R18" s="70" t="str">
        <f t="shared" si="1"/>
        <v>Kém</v>
      </c>
      <c r="S18" s="69">
        <v>14</v>
      </c>
      <c r="T18" s="114" t="str">
        <f t="shared" si="2"/>
        <v/>
      </c>
      <c r="U18" s="36" t="str">
        <f t="shared" si="3"/>
        <v>Châu</v>
      </c>
      <c r="V18" s="37"/>
      <c r="W18" s="38"/>
      <c r="X18" s="38"/>
      <c r="Y18" s="38"/>
      <c r="Z18" s="38"/>
      <c r="AA18" s="39"/>
      <c r="AB18" s="40"/>
      <c r="AC18" s="41"/>
      <c r="AD18" s="41"/>
      <c r="AE18" s="42"/>
      <c r="AF18" s="42"/>
      <c r="AG18" s="43"/>
      <c r="AH18" s="44"/>
      <c r="AI18" s="45" t="str">
        <f t="shared" si="4"/>
        <v/>
      </c>
      <c r="AJ18" s="91" t="str">
        <f t="shared" si="5"/>
        <v/>
      </c>
      <c r="AK18" s="70" t="str">
        <f t="shared" si="6"/>
        <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3"/>
        <v/>
      </c>
      <c r="V19" s="77"/>
      <c r="W19" s="78"/>
      <c r="X19" s="78"/>
      <c r="Y19" s="78"/>
      <c r="Z19" s="78"/>
      <c r="AA19" s="79"/>
      <c r="AB19" s="80"/>
      <c r="AC19" s="81"/>
      <c r="AD19" s="81"/>
      <c r="AE19" s="82"/>
      <c r="AF19" s="82"/>
      <c r="AG19" s="83"/>
      <c r="AH19" s="84"/>
      <c r="AI19" s="85" t="str">
        <f t="shared" si="4"/>
        <v/>
      </c>
      <c r="AJ19" s="92" t="str">
        <f t="shared" si="5"/>
        <v/>
      </c>
      <c r="AK19" s="86" t="str">
        <f t="shared" si="6"/>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3"/>
        <v/>
      </c>
      <c r="V20" s="56"/>
      <c r="W20" s="57"/>
      <c r="X20" s="57"/>
      <c r="Y20" s="57"/>
      <c r="Z20" s="57"/>
      <c r="AA20" s="58"/>
      <c r="AB20" s="59"/>
      <c r="AC20" s="60"/>
      <c r="AD20" s="60"/>
      <c r="AE20" s="61"/>
      <c r="AF20" s="61"/>
      <c r="AG20" s="62"/>
      <c r="AH20" s="63"/>
      <c r="AI20" s="64" t="str">
        <f t="shared" si="4"/>
        <v/>
      </c>
      <c r="AJ20" s="93" t="str">
        <f t="shared" si="5"/>
        <v/>
      </c>
      <c r="AK20" s="74" t="str">
        <f t="shared" si="6"/>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3"/>
        <v/>
      </c>
      <c r="V21" s="37"/>
      <c r="W21" s="38"/>
      <c r="X21" s="38"/>
      <c r="Y21" s="38"/>
      <c r="Z21" s="38"/>
      <c r="AA21" s="39"/>
      <c r="AB21" s="40"/>
      <c r="AC21" s="41"/>
      <c r="AD21" s="41"/>
      <c r="AE21" s="42"/>
      <c r="AF21" s="42"/>
      <c r="AG21" s="43"/>
      <c r="AH21" s="44"/>
      <c r="AI21" s="45" t="str">
        <f t="shared" si="4"/>
        <v/>
      </c>
      <c r="AJ21" s="91" t="str">
        <f t="shared" si="5"/>
        <v/>
      </c>
      <c r="AK21" s="70" t="str">
        <f t="shared" si="6"/>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3"/>
        <v/>
      </c>
      <c r="V22" s="37"/>
      <c r="W22" s="38"/>
      <c r="X22" s="38"/>
      <c r="Y22" s="38"/>
      <c r="Z22" s="38"/>
      <c r="AA22" s="39"/>
      <c r="AB22" s="40"/>
      <c r="AC22" s="41"/>
      <c r="AD22" s="41"/>
      <c r="AE22" s="42"/>
      <c r="AF22" s="42"/>
      <c r="AG22" s="43"/>
      <c r="AH22" s="44"/>
      <c r="AI22" s="45" t="str">
        <f t="shared" si="4"/>
        <v/>
      </c>
      <c r="AJ22" s="91" t="str">
        <f t="shared" si="5"/>
        <v/>
      </c>
      <c r="AK22" s="70" t="str">
        <f t="shared" si="6"/>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3"/>
        <v/>
      </c>
      <c r="V23" s="37"/>
      <c r="W23" s="38"/>
      <c r="X23" s="38"/>
      <c r="Y23" s="38"/>
      <c r="Z23" s="38"/>
      <c r="AA23" s="39"/>
      <c r="AB23" s="40"/>
      <c r="AC23" s="41"/>
      <c r="AD23" s="41"/>
      <c r="AE23" s="42"/>
      <c r="AF23" s="42"/>
      <c r="AG23" s="43"/>
      <c r="AH23" s="44"/>
      <c r="AI23" s="45" t="str">
        <f t="shared" si="4"/>
        <v/>
      </c>
      <c r="AJ23" s="91" t="str">
        <f t="shared" si="5"/>
        <v/>
      </c>
      <c r="AK23" s="70" t="str">
        <f t="shared" si="6"/>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3"/>
        <v/>
      </c>
      <c r="V24" s="77"/>
      <c r="W24" s="78"/>
      <c r="X24" s="78"/>
      <c r="Y24" s="78"/>
      <c r="Z24" s="78"/>
      <c r="AA24" s="79"/>
      <c r="AB24" s="80"/>
      <c r="AC24" s="81"/>
      <c r="AD24" s="81"/>
      <c r="AE24" s="82"/>
      <c r="AF24" s="82"/>
      <c r="AG24" s="83"/>
      <c r="AH24" s="84"/>
      <c r="AI24" s="85" t="str">
        <f t="shared" si="4"/>
        <v/>
      </c>
      <c r="AJ24" s="92" t="str">
        <f t="shared" si="5"/>
        <v/>
      </c>
      <c r="AK24" s="86" t="str">
        <f t="shared" si="6"/>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3"/>
        <v/>
      </c>
      <c r="V25" s="56"/>
      <c r="W25" s="57"/>
      <c r="X25" s="57"/>
      <c r="Y25" s="57"/>
      <c r="Z25" s="57"/>
      <c r="AA25" s="58"/>
      <c r="AB25" s="59"/>
      <c r="AC25" s="60"/>
      <c r="AD25" s="60"/>
      <c r="AE25" s="61"/>
      <c r="AF25" s="61"/>
      <c r="AG25" s="62"/>
      <c r="AH25" s="63"/>
      <c r="AI25" s="64" t="str">
        <f t="shared" si="4"/>
        <v/>
      </c>
      <c r="AJ25" s="93" t="str">
        <f t="shared" si="5"/>
        <v/>
      </c>
      <c r="AK25" s="74" t="str">
        <f t="shared" si="6"/>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3"/>
        <v/>
      </c>
      <c r="V26" s="37"/>
      <c r="W26" s="38"/>
      <c r="X26" s="38"/>
      <c r="Y26" s="38"/>
      <c r="Z26" s="38"/>
      <c r="AA26" s="39"/>
      <c r="AB26" s="40"/>
      <c r="AC26" s="41"/>
      <c r="AD26" s="41"/>
      <c r="AE26" s="42"/>
      <c r="AF26" s="42"/>
      <c r="AG26" s="43"/>
      <c r="AH26" s="44"/>
      <c r="AI26" s="45" t="str">
        <f t="shared" si="4"/>
        <v/>
      </c>
      <c r="AJ26" s="91" t="str">
        <f t="shared" si="5"/>
        <v/>
      </c>
      <c r="AK26" s="70" t="str">
        <f t="shared" si="6"/>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3"/>
        <v/>
      </c>
      <c r="V27" s="37"/>
      <c r="W27" s="38"/>
      <c r="X27" s="38"/>
      <c r="Y27" s="38"/>
      <c r="Z27" s="38"/>
      <c r="AA27" s="39"/>
      <c r="AB27" s="40"/>
      <c r="AC27" s="41"/>
      <c r="AD27" s="41"/>
      <c r="AE27" s="42"/>
      <c r="AF27" s="42"/>
      <c r="AG27" s="43"/>
      <c r="AH27" s="44"/>
      <c r="AI27" s="45" t="str">
        <f t="shared" si="4"/>
        <v/>
      </c>
      <c r="AJ27" s="91" t="str">
        <f t="shared" si="5"/>
        <v/>
      </c>
      <c r="AK27" s="70" t="str">
        <f t="shared" si="6"/>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3"/>
        <v/>
      </c>
      <c r="V28" s="37"/>
      <c r="W28" s="38"/>
      <c r="X28" s="38"/>
      <c r="Y28" s="38"/>
      <c r="Z28" s="38"/>
      <c r="AA28" s="39"/>
      <c r="AB28" s="40"/>
      <c r="AC28" s="41"/>
      <c r="AD28" s="41"/>
      <c r="AE28" s="42"/>
      <c r="AF28" s="42"/>
      <c r="AG28" s="43"/>
      <c r="AH28" s="44"/>
      <c r="AI28" s="45" t="str">
        <f t="shared" si="4"/>
        <v/>
      </c>
      <c r="AJ28" s="91" t="str">
        <f t="shared" si="5"/>
        <v/>
      </c>
      <c r="AK28" s="70" t="str">
        <f t="shared" si="6"/>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3"/>
        <v/>
      </c>
      <c r="V29" s="77"/>
      <c r="W29" s="78"/>
      <c r="X29" s="78"/>
      <c r="Y29" s="78"/>
      <c r="Z29" s="78"/>
      <c r="AA29" s="79"/>
      <c r="AB29" s="80"/>
      <c r="AC29" s="81"/>
      <c r="AD29" s="81"/>
      <c r="AE29" s="82"/>
      <c r="AF29" s="82"/>
      <c r="AG29" s="83"/>
      <c r="AH29" s="84"/>
      <c r="AI29" s="85" t="str">
        <f t="shared" si="4"/>
        <v/>
      </c>
      <c r="AJ29" s="92" t="str">
        <f t="shared" si="5"/>
        <v/>
      </c>
      <c r="AK29" s="86" t="str">
        <f t="shared" si="6"/>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3"/>
        <v/>
      </c>
      <c r="V30" s="56"/>
      <c r="W30" s="57"/>
      <c r="X30" s="57"/>
      <c r="Y30" s="57"/>
      <c r="Z30" s="57"/>
      <c r="AA30" s="58"/>
      <c r="AB30" s="59"/>
      <c r="AC30" s="60"/>
      <c r="AD30" s="60"/>
      <c r="AE30" s="61"/>
      <c r="AF30" s="61"/>
      <c r="AG30" s="62"/>
      <c r="AH30" s="63"/>
      <c r="AI30" s="64" t="str">
        <f t="shared" si="4"/>
        <v/>
      </c>
      <c r="AJ30" s="93" t="str">
        <f t="shared" si="5"/>
        <v/>
      </c>
      <c r="AK30" s="74" t="str">
        <f t="shared" si="6"/>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3"/>
        <v/>
      </c>
      <c r="V31" s="37"/>
      <c r="W31" s="38"/>
      <c r="X31" s="38"/>
      <c r="Y31" s="38"/>
      <c r="Z31" s="38"/>
      <c r="AA31" s="39"/>
      <c r="AB31" s="40"/>
      <c r="AC31" s="41"/>
      <c r="AD31" s="41"/>
      <c r="AE31" s="42"/>
      <c r="AF31" s="42"/>
      <c r="AG31" s="43"/>
      <c r="AH31" s="44"/>
      <c r="AI31" s="45" t="str">
        <f t="shared" si="4"/>
        <v/>
      </c>
      <c r="AJ31" s="91" t="str">
        <f t="shared" si="5"/>
        <v/>
      </c>
      <c r="AK31" s="70" t="str">
        <f t="shared" si="6"/>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t="str">
        <f t="shared" si="2"/>
        <v/>
      </c>
      <c r="U32" s="36" t="str">
        <f t="shared" si="3"/>
        <v/>
      </c>
      <c r="V32" s="37"/>
      <c r="W32" s="38"/>
      <c r="X32" s="38"/>
      <c r="Y32" s="38"/>
      <c r="Z32" s="38"/>
      <c r="AA32" s="39"/>
      <c r="AB32" s="40"/>
      <c r="AC32" s="41"/>
      <c r="AD32" s="41"/>
      <c r="AE32" s="42"/>
      <c r="AF32" s="42"/>
      <c r="AG32" s="43"/>
      <c r="AH32" s="44"/>
      <c r="AI32" s="45" t="str">
        <f t="shared" si="4"/>
        <v/>
      </c>
      <c r="AJ32" s="91" t="str">
        <f t="shared" si="5"/>
        <v/>
      </c>
      <c r="AK32" s="70" t="str">
        <f t="shared" si="6"/>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t="str">
        <f t="shared" si="2"/>
        <v/>
      </c>
      <c r="U33" s="36" t="str">
        <f t="shared" si="3"/>
        <v/>
      </c>
      <c r="V33" s="37"/>
      <c r="W33" s="38"/>
      <c r="X33" s="38"/>
      <c r="Y33" s="38"/>
      <c r="Z33" s="38"/>
      <c r="AA33" s="39"/>
      <c r="AB33" s="40"/>
      <c r="AC33" s="41"/>
      <c r="AD33" s="41"/>
      <c r="AE33" s="42"/>
      <c r="AF33" s="42"/>
      <c r="AG33" s="43"/>
      <c r="AH33" s="44"/>
      <c r="AI33" s="45" t="str">
        <f t="shared" si="4"/>
        <v/>
      </c>
      <c r="AJ33" s="91" t="str">
        <f t="shared" si="5"/>
        <v/>
      </c>
      <c r="AK33" s="70" t="str">
        <f t="shared" si="6"/>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3"/>
        <v/>
      </c>
      <c r="V34" s="77"/>
      <c r="W34" s="78"/>
      <c r="X34" s="78"/>
      <c r="Y34" s="78"/>
      <c r="Z34" s="78"/>
      <c r="AA34" s="79"/>
      <c r="AB34" s="80"/>
      <c r="AC34" s="81"/>
      <c r="AD34" s="81"/>
      <c r="AE34" s="82"/>
      <c r="AF34" s="82"/>
      <c r="AG34" s="83"/>
      <c r="AH34" s="84"/>
      <c r="AI34" s="85" t="str">
        <f t="shared" si="4"/>
        <v/>
      </c>
      <c r="AJ34" s="92" t="str">
        <f t="shared" si="5"/>
        <v/>
      </c>
      <c r="AK34" s="86" t="str">
        <f t="shared" si="6"/>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3"/>
        <v/>
      </c>
      <c r="V35" s="56"/>
      <c r="W35" s="57"/>
      <c r="X35" s="57"/>
      <c r="Y35" s="57"/>
      <c r="Z35" s="57"/>
      <c r="AA35" s="58"/>
      <c r="AB35" s="59"/>
      <c r="AC35" s="60"/>
      <c r="AD35" s="60"/>
      <c r="AE35" s="61"/>
      <c r="AF35" s="61"/>
      <c r="AG35" s="62"/>
      <c r="AH35" s="63"/>
      <c r="AI35" s="64" t="str">
        <f t="shared" si="4"/>
        <v/>
      </c>
      <c r="AJ35" s="93" t="str">
        <f t="shared" si="5"/>
        <v/>
      </c>
      <c r="AK35" s="74" t="str">
        <f t="shared" si="6"/>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3"/>
        <v/>
      </c>
      <c r="V36" s="37"/>
      <c r="W36" s="38"/>
      <c r="X36" s="38"/>
      <c r="Y36" s="38"/>
      <c r="Z36" s="38"/>
      <c r="AA36" s="39"/>
      <c r="AB36" s="40"/>
      <c r="AC36" s="41"/>
      <c r="AD36" s="41"/>
      <c r="AE36" s="42"/>
      <c r="AF36" s="42"/>
      <c r="AG36" s="43"/>
      <c r="AH36" s="44"/>
      <c r="AI36" s="45" t="str">
        <f t="shared" si="4"/>
        <v/>
      </c>
      <c r="AJ36" s="91" t="str">
        <f t="shared" si="5"/>
        <v/>
      </c>
      <c r="AK36" s="70" t="str">
        <f t="shared" si="6"/>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3"/>
        <v/>
      </c>
      <c r="V37" s="37"/>
      <c r="W37" s="38"/>
      <c r="X37" s="38"/>
      <c r="Y37" s="38"/>
      <c r="Z37" s="38"/>
      <c r="AA37" s="39"/>
      <c r="AB37" s="40"/>
      <c r="AC37" s="41"/>
      <c r="AD37" s="41"/>
      <c r="AE37" s="42"/>
      <c r="AF37" s="42"/>
      <c r="AG37" s="43"/>
      <c r="AH37" s="44"/>
      <c r="AI37" s="45" t="str">
        <f t="shared" si="4"/>
        <v/>
      </c>
      <c r="AJ37" s="91" t="str">
        <f t="shared" si="5"/>
        <v/>
      </c>
      <c r="AK37" s="70" t="str">
        <f t="shared" si="6"/>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3"/>
        <v/>
      </c>
      <c r="V38" s="37"/>
      <c r="W38" s="38"/>
      <c r="X38" s="38"/>
      <c r="Y38" s="38"/>
      <c r="Z38" s="38"/>
      <c r="AA38" s="39"/>
      <c r="AB38" s="40"/>
      <c r="AC38" s="41"/>
      <c r="AD38" s="41"/>
      <c r="AE38" s="42"/>
      <c r="AF38" s="42"/>
      <c r="AG38" s="43"/>
      <c r="AH38" s="44"/>
      <c r="AI38" s="45" t="str">
        <f t="shared" si="4"/>
        <v/>
      </c>
      <c r="AJ38" s="91" t="str">
        <f t="shared" si="5"/>
        <v/>
      </c>
      <c r="AK38" s="70" t="str">
        <f t="shared" si="6"/>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3"/>
        <v/>
      </c>
      <c r="V39" s="77"/>
      <c r="W39" s="78"/>
      <c r="X39" s="78"/>
      <c r="Y39" s="78"/>
      <c r="Z39" s="78"/>
      <c r="AA39" s="79"/>
      <c r="AB39" s="80"/>
      <c r="AC39" s="81"/>
      <c r="AD39" s="81"/>
      <c r="AE39" s="82"/>
      <c r="AF39" s="82"/>
      <c r="AG39" s="83"/>
      <c r="AH39" s="84"/>
      <c r="AI39" s="85" t="str">
        <f t="shared" si="4"/>
        <v/>
      </c>
      <c r="AJ39" s="92" t="str">
        <f t="shared" si="5"/>
        <v/>
      </c>
      <c r="AK39" s="86" t="str">
        <f t="shared" si="6"/>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3"/>
        <v/>
      </c>
      <c r="V40" s="56"/>
      <c r="W40" s="57"/>
      <c r="X40" s="57"/>
      <c r="Y40" s="57"/>
      <c r="Z40" s="57"/>
      <c r="AA40" s="58"/>
      <c r="AB40" s="59"/>
      <c r="AC40" s="60"/>
      <c r="AD40" s="60"/>
      <c r="AE40" s="61"/>
      <c r="AF40" s="61"/>
      <c r="AG40" s="62"/>
      <c r="AH40" s="63"/>
      <c r="AI40" s="64" t="str">
        <f t="shared" si="4"/>
        <v/>
      </c>
      <c r="AJ40" s="93" t="str">
        <f t="shared" si="5"/>
        <v/>
      </c>
      <c r="AK40" s="74" t="str">
        <f t="shared" si="6"/>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3"/>
        <v/>
      </c>
      <c r="V41" s="37"/>
      <c r="W41" s="38"/>
      <c r="X41" s="38"/>
      <c r="Y41" s="38"/>
      <c r="Z41" s="38"/>
      <c r="AA41" s="39"/>
      <c r="AB41" s="40"/>
      <c r="AC41" s="41"/>
      <c r="AD41" s="41"/>
      <c r="AE41" s="42"/>
      <c r="AF41" s="42"/>
      <c r="AG41" s="43"/>
      <c r="AH41" s="44"/>
      <c r="AI41" s="45" t="str">
        <f t="shared" si="4"/>
        <v/>
      </c>
      <c r="AJ41" s="91" t="str">
        <f t="shared" si="5"/>
        <v/>
      </c>
      <c r="AK41" s="70" t="str">
        <f t="shared" si="6"/>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3"/>
        <v/>
      </c>
      <c r="V42" s="37"/>
      <c r="W42" s="38"/>
      <c r="X42" s="38"/>
      <c r="Y42" s="38"/>
      <c r="Z42" s="38"/>
      <c r="AA42" s="39"/>
      <c r="AB42" s="40"/>
      <c r="AC42" s="41"/>
      <c r="AD42" s="41"/>
      <c r="AE42" s="42"/>
      <c r="AF42" s="42"/>
      <c r="AG42" s="43"/>
      <c r="AH42" s="44"/>
      <c r="AI42" s="45" t="str">
        <f t="shared" si="4"/>
        <v/>
      </c>
      <c r="AJ42" s="91" t="str">
        <f t="shared" si="5"/>
        <v/>
      </c>
      <c r="AK42" s="70" t="str">
        <f t="shared" si="6"/>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3"/>
        <v/>
      </c>
      <c r="V43" s="37"/>
      <c r="W43" s="38"/>
      <c r="X43" s="38"/>
      <c r="Y43" s="38"/>
      <c r="Z43" s="38"/>
      <c r="AA43" s="39"/>
      <c r="AB43" s="40"/>
      <c r="AC43" s="41"/>
      <c r="AD43" s="41"/>
      <c r="AE43" s="42"/>
      <c r="AF43" s="42"/>
      <c r="AG43" s="43"/>
      <c r="AH43" s="44"/>
      <c r="AI43" s="45" t="str">
        <f t="shared" si="4"/>
        <v/>
      </c>
      <c r="AJ43" s="91" t="str">
        <f t="shared" si="5"/>
        <v/>
      </c>
      <c r="AK43" s="70" t="str">
        <f t="shared" si="6"/>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3"/>
        <v/>
      </c>
      <c r="V44" s="47"/>
      <c r="W44" s="48"/>
      <c r="X44" s="48"/>
      <c r="Y44" s="48"/>
      <c r="Z44" s="48"/>
      <c r="AA44" s="49"/>
      <c r="AB44" s="50"/>
      <c r="AC44" s="51"/>
      <c r="AD44" s="51"/>
      <c r="AE44" s="52"/>
      <c r="AF44" s="52"/>
      <c r="AG44" s="53"/>
      <c r="AH44" s="54"/>
      <c r="AI44" s="55" t="str">
        <f t="shared" si="4"/>
        <v/>
      </c>
      <c r="AJ44" s="94" t="str">
        <f t="shared" si="5"/>
        <v/>
      </c>
      <c r="AK44" s="72" t="str">
        <f t="shared" si="6"/>
        <v/>
      </c>
    </row>
    <row r="45" spans="1:37" s="23" customFormat="1" ht="18.75" customHeight="1">
      <c r="A45" s="302" t="str">
        <f>IF(COUNTBLANK($D$45:$P$45)&lt;13,"CHÚ Ý: THIẾU CỘT ĐIỂM TẠI X","")</f>
        <v>CHÚ Ý: THIẾU CỘT ĐIỂM TẠI X</v>
      </c>
      <c r="B45" s="302"/>
      <c r="C45" s="302"/>
      <c r="D45" s="66"/>
      <c r="E45" s="66" t="str">
        <f t="shared" ref="E45:P45" si="7">IF(COUNT(E5:E44)=0,"",IF(COUNTBLANK(E5:E44)&gt;COUNTBLANK($Q$5:$Q$44),"X",""))</f>
        <v>X</v>
      </c>
      <c r="F45" s="66" t="str">
        <f t="shared" si="7"/>
        <v>X</v>
      </c>
      <c r="G45" s="66" t="str">
        <f t="shared" si="7"/>
        <v>X</v>
      </c>
      <c r="H45" s="66" t="str">
        <f t="shared" si="7"/>
        <v/>
      </c>
      <c r="I45" s="66" t="str">
        <f t="shared" si="7"/>
        <v/>
      </c>
      <c r="J45" s="66" t="str">
        <f t="shared" si="7"/>
        <v/>
      </c>
      <c r="K45" s="66" t="str">
        <f t="shared" si="7"/>
        <v/>
      </c>
      <c r="L45" s="66" t="str">
        <f t="shared" si="7"/>
        <v/>
      </c>
      <c r="M45" s="66" t="str">
        <f t="shared" si="7"/>
        <v/>
      </c>
      <c r="N45" s="66" t="str">
        <f t="shared" si="7"/>
        <v/>
      </c>
      <c r="O45" s="66" t="str">
        <f t="shared" si="7"/>
        <v>X</v>
      </c>
      <c r="P45" s="66" t="str">
        <f t="shared" si="7"/>
        <v/>
      </c>
      <c r="Q45" s="66"/>
      <c r="R45" s="66"/>
      <c r="S45" s="291" t="str">
        <f>IF(COUNTBLANK(V45:AH45)&lt;13,"THIẾU ĐIỂM TẠI CỘT X","")</f>
        <v/>
      </c>
      <c r="T45" s="291"/>
      <c r="U45" s="291"/>
      <c r="V45" s="66"/>
      <c r="W45" s="66" t="str">
        <f t="shared" ref="W45:AH45" si="8">IF(COUNT(W5:W44)=0,"",IF(COUNTBLANK(W5:W44)&gt;COUNTBLANK($AI$5:$AI$44),"X",""))</f>
        <v/>
      </c>
      <c r="X45" s="66" t="str">
        <f t="shared" si="8"/>
        <v/>
      </c>
      <c r="Y45" s="66" t="str">
        <f t="shared" si="8"/>
        <v/>
      </c>
      <c r="Z45" s="66" t="str">
        <f t="shared" si="8"/>
        <v/>
      </c>
      <c r="AA45" s="66" t="str">
        <f t="shared" si="8"/>
        <v/>
      </c>
      <c r="AB45" s="66" t="str">
        <f t="shared" si="8"/>
        <v/>
      </c>
      <c r="AC45" s="66" t="str">
        <f t="shared" si="8"/>
        <v/>
      </c>
      <c r="AD45" s="66" t="str">
        <f t="shared" si="8"/>
        <v/>
      </c>
      <c r="AE45" s="66" t="str">
        <f t="shared" si="8"/>
        <v/>
      </c>
      <c r="AF45" s="66" t="str">
        <f t="shared" si="8"/>
        <v/>
      </c>
      <c r="AG45" s="66" t="str">
        <f t="shared" si="8"/>
        <v/>
      </c>
      <c r="AH45" s="66" t="str">
        <f t="shared" si="8"/>
        <v/>
      </c>
      <c r="AI45" s="66"/>
      <c r="AJ45" s="66"/>
      <c r="AK45" s="97"/>
    </row>
    <row r="46" spans="1:37" s="23" customFormat="1" ht="18" customHeight="1">
      <c r="A46" s="24"/>
      <c r="B46" s="88" t="str">
        <f>"Tổng số được tổng kết:   "&amp;40-COUNTBLANK($P$5:$P$44)</f>
        <v>Tổng số được tổng kết:   14</v>
      </c>
      <c r="C46" s="87"/>
      <c r="D46" s="303" t="str">
        <f>IF(40-COUNTBLANK($P$5:$P$44)=0,"Giỏi: 0 (0%)","Giỏi: "&amp;COUNTIF(R$5:R$44,"Giỏi")&amp;" ("&amp;ROUND(COUNTIF(R$5:R$44,"Giỏi")*100/(40-COUNTBLANK($P$5:$P$44)),1)&amp;"%)")</f>
        <v>Giỏi: 0 (0%)</v>
      </c>
      <c r="E46" s="303"/>
      <c r="F46" s="303"/>
      <c r="G46" s="303"/>
      <c r="H46" s="303"/>
      <c r="I46" s="303"/>
      <c r="J46" s="305" t="str">
        <f>IF(40-COUNTBLANK($P$5:$P$44)=0,"Khá: 0 (0%)","Khá: "&amp;COUNTIF(R$5:R$44,"Khá")&amp;" ("&amp;ROUND(COUNTIF(R$5:R$44,"Khá")*100/(40-COUNTBLANK($P$5:$P$44)),1)&amp;"%)")</f>
        <v>Khá: 9 (64.3%)</v>
      </c>
      <c r="K46" s="305"/>
      <c r="L46" s="305"/>
      <c r="M46" s="305"/>
      <c r="N46" s="305"/>
      <c r="O46" s="305"/>
      <c r="P46" s="303" t="str">
        <f>IF(40-COUNTBLANK($P$5:$P$44)=0,"TB: 0 (0%)","TB: "&amp;COUNTIF(R$5:R$44,"TB")&amp;" ("&amp;ROUND(COUNTIF(R$5:R$44,"TB")*100/(40-COUNTBLANK($P$5:$P$44)),1)&amp;"%)")</f>
        <v>TB: 2 (14.3%)</v>
      </c>
      <c r="Q46" s="303"/>
      <c r="R46" s="303"/>
      <c r="S46" s="88" t="str">
        <f>"  Tổng số được tổng kết:  "&amp;40-COUNTBLANK($P$5:$P$44)</f>
        <v xml:space="preserve">  Tổng số được tổng kết:  14</v>
      </c>
      <c r="U46" s="87"/>
      <c r="V46" s="303" t="str">
        <f>IF(40-COUNTBLANK($P$5:$P$44)=0,"Giỏi: 0 (0%)","Giỏi: "&amp;COUNTIF(AK$5:AK$44,"Giỏi")&amp;" ("&amp;ROUND(COUNTIF(AK$5:AK$44,"Giỏi")*100/(40-COUNTBLANK($P$5:$P$44)),1)&amp;"%)")</f>
        <v>Giỏi: 0 (0%)</v>
      </c>
      <c r="W46" s="303"/>
      <c r="X46" s="303"/>
      <c r="Y46" s="303"/>
      <c r="Z46" s="303"/>
      <c r="AA46" s="303"/>
      <c r="AB46" s="305" t="str">
        <f>IF(40-COUNTBLANK($P$5:$P$44)=0,"Khá: 0 (0%)","Khá: "&amp;COUNTIF(AK$5:AK$44,"Khá")&amp;" ("&amp;ROUND(COUNTIF(AK$5:AK$44,"Khá")*100/(40-COUNTBLANK($P$5:$P$44)),1)&amp;"%)")</f>
        <v>Khá: 5 (35.7%)</v>
      </c>
      <c r="AC46" s="305"/>
      <c r="AD46" s="305"/>
      <c r="AE46" s="305"/>
      <c r="AF46" s="305"/>
      <c r="AG46" s="305"/>
      <c r="AH46" s="303" t="str">
        <f>IF(40-COUNTBLANK($P$5:$P$44)=0,"TB: 0 (0%)","TB: "&amp;COUNTIF(AK$5:AK$44,"TB")&amp;" ("&amp;ROUND(COUNTIF(AK$5:AK$44,"TB")*100/(40-COUNTBLANK($P$5:$P$44)),1)&amp;"%)")</f>
        <v>TB: 4 (28.6%)</v>
      </c>
      <c r="AI46" s="303"/>
      <c r="AJ46" s="303"/>
      <c r="AK46" s="303"/>
    </row>
    <row r="47" spans="1:37" s="23" customFormat="1" ht="18" customHeight="1">
      <c r="A47" s="24"/>
      <c r="B47" s="65"/>
      <c r="C47" s="65"/>
      <c r="D47" s="304" t="str">
        <f>IF(40-COUNTBLANK($P$5:$P$44)=0,"Yếu: 0 (0%)","Yếu: "&amp;COUNTIF(R$5:R$44,"Yếu")&amp;" ("&amp;ROUND(COUNTIF(R$5:R$44,"Yếu")*100/(40-COUNTBLANK($P$5:$P$44)),1)&amp;"%)")</f>
        <v>Yếu: 1 (7.1%)</v>
      </c>
      <c r="E47" s="304"/>
      <c r="F47" s="304"/>
      <c r="G47" s="304"/>
      <c r="H47" s="304"/>
      <c r="I47" s="304"/>
      <c r="J47" s="304" t="str">
        <f>IF(40-COUNTBLANK($P$5:$P$44)=0,"Kém: 0 (0%)","Kém: "&amp;COUNTIF(R$5:R$44,"Kém")&amp;" ("&amp;ROUND(COUNTIF(R$5:R$44,"Kém")*100/(40-COUNTBLANK($P$5:$P$44)),1)&amp;"%)")</f>
        <v>Kém: 2 (14.3%)</v>
      </c>
      <c r="K47" s="304"/>
      <c r="L47" s="304"/>
      <c r="M47" s="304"/>
      <c r="N47" s="304"/>
      <c r="O47" s="304"/>
      <c r="Q47" s="25"/>
      <c r="S47" s="24"/>
      <c r="T47" s="65"/>
      <c r="U47" s="65"/>
      <c r="V47" s="304" t="str">
        <f>IF(40-COUNTBLANK($P$5:$P$44)=0,"Yếu: 0 (0%)","Yếu: "&amp;COUNTIF(AK$5:AK$44,"Yếu")&amp;" ("&amp;ROUND(COUNTIF(AK$5:AK$44,"Yếu")*100/(40-COUNTBLANK($P$5:$P$44)),1)&amp;"%)")</f>
        <v>Yếu: 0 (0%)</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objects="1" scenarios="1"/>
  <customSheetViews>
    <customSheetView guid="{E68D9D97-1862-4956-AC88-DC3F0C392D77}" showRuler="0">
      <pane xSplit="2" topLeftCell="C1" activePane="topRight" state="frozen"/>
      <selection pane="topRight" activeCell="C1" sqref="C1:C65536"/>
      <pageMargins left="0.5" right="0.25" top="0.25" bottom="0.25" header="0.5" footer="0.5"/>
      <pageSetup paperSize="9" orientation="portrait" horizontalDpi="300" verticalDpi="300" r:id="rId1"/>
      <headerFooter alignWithMargins="0"/>
    </customSheetView>
  </customSheetViews>
  <mergeCells count="25">
    <mergeCell ref="D47:I47"/>
    <mergeCell ref="J47:O47"/>
    <mergeCell ref="V47:AA47"/>
    <mergeCell ref="AB47:AG47"/>
    <mergeCell ref="V46:AA46"/>
    <mergeCell ref="AB46:AG46"/>
    <mergeCell ref="D46:I46"/>
    <mergeCell ref="J46:O46"/>
    <mergeCell ref="P46:R46"/>
    <mergeCell ref="AH46:AK46"/>
    <mergeCell ref="S2:V2"/>
    <mergeCell ref="S3:AK3"/>
    <mergeCell ref="T4:U4"/>
    <mergeCell ref="V4:AA4"/>
    <mergeCell ref="AB4:AG4"/>
    <mergeCell ref="A1:C1"/>
    <mergeCell ref="Q1:R1"/>
    <mergeCell ref="S1:U1"/>
    <mergeCell ref="S45:U45"/>
    <mergeCell ref="A2:D2"/>
    <mergeCell ref="D4:I4"/>
    <mergeCell ref="J4:O4"/>
    <mergeCell ref="A3:R3"/>
    <mergeCell ref="B4:C4"/>
    <mergeCell ref="A45:C45"/>
  </mergeCells>
  <phoneticPr fontId="10" type="noConversion"/>
  <conditionalFormatting sqref="D5 V5">
    <cfRule type="cellIs" priority="1" stopIfTrue="1" operator="between">
      <formula>0</formula>
      <formula>10</formula>
    </cfRule>
  </conditionalFormatting>
  <conditionalFormatting sqref="D45 V45">
    <cfRule type="cellIs" dxfId="62" priority="2" stopIfTrue="1" operator="notEqual">
      <formula>""""""</formula>
    </cfRule>
  </conditionalFormatting>
  <conditionalFormatting sqref="A45:C45">
    <cfRule type="cellIs" dxfId="61" priority="3" stopIfTrue="1" operator="equal">
      <formula>"CHÚ Ý: THIẾU CỘT ĐIỂM TẠI X"</formula>
    </cfRule>
  </conditionalFormatting>
  <conditionalFormatting sqref="S45:U45">
    <cfRule type="cellIs" dxfId="60"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sqref="D5:P44">
      <formula1>0</formula1>
      <formula2>10</formula2>
    </dataValidation>
    <dataValidation type="decimal" allowBlank="1" showErrorMessage="1" errorTitle="CHÚ Ý:" error="       Điểm không âm và không quá 10! _x000a_Click Retry để nhập lại, Cancel để bỏ qua." promptTitle="CHÚ Ý" prompt="NHẬP ĐIỂM VÀO NHỮNG Ô NÀY" sqref="Z5:AH44 V5:Y16 V18:Y44">
      <formula1>0</formula1>
      <formula2>10</formula2>
    </dataValidation>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pageOrder="overThenDown"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workbookViewId="0">
      <pane xSplit="3" ySplit="4" topLeftCell="O11" activePane="bottomRight" state="frozen"/>
      <selection pane="topRight" activeCell="D1" sqref="D1"/>
      <selection pane="bottomLeft" activeCell="A5" sqref="A5"/>
      <selection pane="bottomRight" activeCell="AG19" sqref="AG19:AH20"/>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"&amp;M_L!C7&amp; " - "&amp;"GVBM: "&amp;M_L!D7</f>
        <v xml:space="preserve">BẢNG ĐIỂM HỌC KỲ I - MÔN LÝ - GVBM: </v>
      </c>
      <c r="B3" s="298"/>
      <c r="C3" s="298"/>
      <c r="D3" s="298"/>
      <c r="E3" s="298"/>
      <c r="F3" s="298"/>
      <c r="G3" s="298"/>
      <c r="H3" s="298"/>
      <c r="I3" s="298"/>
      <c r="J3" s="298"/>
      <c r="K3" s="298"/>
      <c r="L3" s="298"/>
      <c r="M3" s="298"/>
      <c r="N3" s="298"/>
      <c r="O3" s="298"/>
      <c r="P3" s="298"/>
      <c r="Q3" s="298"/>
      <c r="R3" s="299"/>
      <c r="S3" s="297" t="str">
        <f xml:space="preserve"> "BẢNG ĐIỂM HỌC KỲ II - "&amp;"MÔN "&amp;M_L!C7&amp; " - "&amp;"GVBM: "&amp;M_L!E7</f>
        <v xml:space="preserve">BẢNG ĐIỂM HỌC KỲ II - MÔN LÝ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99</v>
      </c>
      <c r="E4" s="294"/>
      <c r="F4" s="294"/>
      <c r="G4" s="294"/>
      <c r="H4" s="294"/>
      <c r="I4" s="295"/>
      <c r="J4" s="296" t="s">
        <v>98</v>
      </c>
      <c r="K4" s="294"/>
      <c r="L4" s="294"/>
      <c r="M4" s="294"/>
      <c r="N4" s="294"/>
      <c r="O4" s="295"/>
      <c r="P4" s="118" t="s">
        <v>6</v>
      </c>
      <c r="Q4" s="17" t="s">
        <v>28</v>
      </c>
      <c r="R4" s="16" t="s">
        <v>29</v>
      </c>
      <c r="S4" s="109" t="s">
        <v>27</v>
      </c>
      <c r="T4" s="300" t="s">
        <v>22</v>
      </c>
      <c r="U4" s="301"/>
      <c r="V4" s="293" t="s">
        <v>99</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98">
        <v>9</v>
      </c>
      <c r="E5" s="28">
        <v>8</v>
      </c>
      <c r="F5" s="28">
        <v>8</v>
      </c>
      <c r="G5" s="28"/>
      <c r="H5" s="28"/>
      <c r="I5" s="29"/>
      <c r="J5" s="30"/>
      <c r="K5" s="31"/>
      <c r="L5" s="31"/>
      <c r="M5" s="32"/>
      <c r="N5" s="32"/>
      <c r="O5" s="33">
        <v>9.5</v>
      </c>
      <c r="P5" s="34">
        <v>8.8000000000000007</v>
      </c>
      <c r="Q5" s="35">
        <f>IF(OR(COUNT($P5)=0,C5=""),"",ROUND(AVERAGE(D5:P5,J5:P5,P5),1))</f>
        <v>8.8000000000000007</v>
      </c>
      <c r="R5" s="68" t="str">
        <f>IF($Q5="","",IF($Q5&gt;=8,"Giỏi",IF($Q5&gt;=6.5,"Khá",IF($Q5&gt;=5,"TB",IF($Q5&gt;=3.5,"Yếu","Kém")))))</f>
        <v>Giỏi</v>
      </c>
      <c r="S5" s="67">
        <v>1</v>
      </c>
      <c r="T5" s="113" t="str">
        <f>IF(B5&lt;&gt;"",B5,"")</f>
        <v>Lê Vũ Hoàng Thiện</v>
      </c>
      <c r="U5" s="26" t="str">
        <f>IF(C5&lt;&gt;"",C5,"")</f>
        <v>Thiện</v>
      </c>
      <c r="V5" s="27"/>
      <c r="W5" s="28"/>
      <c r="X5" s="28"/>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99">
        <v>10</v>
      </c>
      <c r="E6" s="38">
        <v>9</v>
      </c>
      <c r="F6" s="38">
        <v>8</v>
      </c>
      <c r="G6" s="38"/>
      <c r="H6" s="38"/>
      <c r="I6" s="39"/>
      <c r="J6" s="40"/>
      <c r="K6" s="41"/>
      <c r="L6" s="41"/>
      <c r="M6" s="42"/>
      <c r="N6" s="42"/>
      <c r="O6" s="43">
        <v>9.5</v>
      </c>
      <c r="P6" s="44">
        <v>9.8000000000000007</v>
      </c>
      <c r="Q6" s="45">
        <f t="shared" ref="Q6:Q44" si="0">IF(OR(COUNT($P6)=0,C6=""),"",ROUND(AVERAGE(D6:P6,J6:P6,P6),1))</f>
        <v>9.4</v>
      </c>
      <c r="R6" s="70" t="str">
        <f t="shared" ref="R6:R44" si="1">IF($Q6="","",IF($Q6&gt;=8,"Giỏi",IF($Q6&gt;=6.5,"Khá",IF($Q6&gt;=5,"TB",IF($Q6&gt;=3.5,"Yếu","Kém")))))</f>
        <v>Giỏi</v>
      </c>
      <c r="S6" s="69">
        <v>2</v>
      </c>
      <c r="T6" s="114" t="str">
        <f t="shared" ref="T6:U44" si="2">IF(B6&lt;&gt;"",B6,"")</f>
        <v>Nguyễn Thị Kim Quỳnh</v>
      </c>
      <c r="U6" s="36" t="str">
        <f t="shared" si="2"/>
        <v>Quỳnh</v>
      </c>
      <c r="V6" s="37">
        <v>9</v>
      </c>
      <c r="W6" s="38">
        <v>7.7</v>
      </c>
      <c r="X6" s="38">
        <v>7.8</v>
      </c>
      <c r="Y6" s="38"/>
      <c r="Z6" s="38"/>
      <c r="AA6" s="39"/>
      <c r="AB6" s="40"/>
      <c r="AC6" s="41"/>
      <c r="AD6" s="41"/>
      <c r="AE6" s="42"/>
      <c r="AF6" s="42"/>
      <c r="AG6" s="43">
        <v>7.5</v>
      </c>
      <c r="AH6" s="44">
        <v>9.3000000000000007</v>
      </c>
      <c r="AI6" s="45">
        <f t="shared" ref="AI6:AI44" si="3">IF(OR(COUNT($AH6)=0,U6=""),"",ROUND(AVERAGE(V6:AH6,AB6:AH6,AH6),1))</f>
        <v>8.4</v>
      </c>
      <c r="AJ6" s="91">
        <f t="shared" ref="AJ6:AJ44" si="4">IF(OR(COUNT(AI6)=0,COUNT(Q6)=0),"",ROUND(AVERAGE(AI6,AI6,Q6),1))</f>
        <v>8.6999999999999993</v>
      </c>
      <c r="AK6" s="70" t="str">
        <f t="shared" ref="AK6:AK44" si="5">IF($AJ6="","",IF($AJ6&gt;=8,"Giỏi",IF($AJ6&gt;=6.5,"Khá",IF($AJ6&gt;=5,"TB",IF($AJ6&gt;=3.5,"Yếu","Kém")))))</f>
        <v>Giỏi</v>
      </c>
    </row>
    <row r="7" spans="1:37" s="23" customFormat="1" ht="17.25" customHeight="1">
      <c r="A7" s="69">
        <v>3</v>
      </c>
      <c r="B7" s="114" t="str">
        <f>IF(DS!B7&lt;&gt;"",DS!B7,"")</f>
        <v>Nguyễn Công Minh</v>
      </c>
      <c r="C7" s="36" t="str">
        <f>IF(DS!C7&lt;&gt;"",DS!C7,"")</f>
        <v>Minh</v>
      </c>
      <c r="D7" s="99">
        <v>9</v>
      </c>
      <c r="E7" s="38">
        <v>9</v>
      </c>
      <c r="F7" s="38">
        <v>9</v>
      </c>
      <c r="G7" s="38"/>
      <c r="H7" s="38"/>
      <c r="I7" s="39"/>
      <c r="J7" s="40"/>
      <c r="K7" s="41"/>
      <c r="L7" s="41"/>
      <c r="M7" s="42"/>
      <c r="N7" s="42"/>
      <c r="O7" s="43">
        <v>9.5</v>
      </c>
      <c r="P7" s="44">
        <v>9.3000000000000007</v>
      </c>
      <c r="Q7" s="45">
        <f t="shared" si="0"/>
        <v>9.1999999999999993</v>
      </c>
      <c r="R7" s="70" t="str">
        <f t="shared" si="1"/>
        <v>Giỏi</v>
      </c>
      <c r="S7" s="69">
        <v>3</v>
      </c>
      <c r="T7" s="114" t="str">
        <f t="shared" si="2"/>
        <v>Nguyễn Công Minh</v>
      </c>
      <c r="U7" s="36" t="str">
        <f t="shared" si="2"/>
        <v>Minh</v>
      </c>
      <c r="V7" s="37">
        <v>8</v>
      </c>
      <c r="W7" s="38">
        <v>8</v>
      </c>
      <c r="X7" s="38">
        <v>7.7</v>
      </c>
      <c r="Y7" s="38"/>
      <c r="Z7" s="38"/>
      <c r="AA7" s="39"/>
      <c r="AB7" s="40"/>
      <c r="AC7" s="41"/>
      <c r="AD7" s="41"/>
      <c r="AE7" s="42"/>
      <c r="AF7" s="42"/>
      <c r="AG7" s="43">
        <v>8</v>
      </c>
      <c r="AH7" s="44">
        <v>8</v>
      </c>
      <c r="AI7" s="45">
        <f t="shared" si="3"/>
        <v>8</v>
      </c>
      <c r="AJ7" s="91">
        <f t="shared" si="4"/>
        <v>8.4</v>
      </c>
      <c r="AK7" s="70" t="str">
        <f t="shared" si="5"/>
        <v>Giỏi</v>
      </c>
    </row>
    <row r="8" spans="1:37" s="23" customFormat="1" ht="17.25" customHeight="1">
      <c r="A8" s="69">
        <v>4</v>
      </c>
      <c r="B8" s="114" t="str">
        <f>IF(DS!B8&lt;&gt;"",DS!B8,"")</f>
        <v>Nguyễn Minh Triết</v>
      </c>
      <c r="C8" s="36" t="str">
        <f>IF(DS!C8&lt;&gt;"",DS!C8,"")</f>
        <v>Triết</v>
      </c>
      <c r="D8" s="99">
        <v>8</v>
      </c>
      <c r="E8" s="38">
        <v>8</v>
      </c>
      <c r="F8" s="38">
        <v>7</v>
      </c>
      <c r="G8" s="38"/>
      <c r="H8" s="38"/>
      <c r="I8" s="39"/>
      <c r="J8" s="40"/>
      <c r="K8" s="41"/>
      <c r="L8" s="41"/>
      <c r="M8" s="42"/>
      <c r="N8" s="42"/>
      <c r="O8" s="43">
        <v>7.3</v>
      </c>
      <c r="P8" s="44">
        <v>9.3000000000000007</v>
      </c>
      <c r="Q8" s="45">
        <f t="shared" si="0"/>
        <v>8.1999999999999993</v>
      </c>
      <c r="R8" s="70" t="str">
        <f t="shared" si="1"/>
        <v>Giỏi</v>
      </c>
      <c r="S8" s="69">
        <v>4</v>
      </c>
      <c r="T8" s="114" t="str">
        <f t="shared" si="2"/>
        <v>Nguyễn Minh Triết</v>
      </c>
      <c r="U8" s="36" t="str">
        <f t="shared" si="2"/>
        <v>Triết</v>
      </c>
      <c r="V8" s="37">
        <v>8</v>
      </c>
      <c r="W8" s="38">
        <v>6.8</v>
      </c>
      <c r="X8" s="38">
        <v>7.6</v>
      </c>
      <c r="Y8" s="38"/>
      <c r="Z8" s="38"/>
      <c r="AA8" s="39"/>
      <c r="AB8" s="40"/>
      <c r="AC8" s="41"/>
      <c r="AD8" s="41"/>
      <c r="AE8" s="42"/>
      <c r="AF8" s="42"/>
      <c r="AG8" s="43">
        <v>6</v>
      </c>
      <c r="AH8" s="44">
        <v>8</v>
      </c>
      <c r="AI8" s="45">
        <f t="shared" si="3"/>
        <v>7.3</v>
      </c>
      <c r="AJ8" s="91">
        <f t="shared" si="4"/>
        <v>7.6</v>
      </c>
      <c r="AK8" s="70" t="str">
        <f t="shared" si="5"/>
        <v>Khá</v>
      </c>
    </row>
    <row r="9" spans="1:37" s="23" customFormat="1" ht="17.25" customHeight="1">
      <c r="A9" s="75">
        <v>5</v>
      </c>
      <c r="B9" s="115" t="str">
        <f>IF(DS!B9&lt;&gt;"",DS!B9,"")</f>
        <v>Đào Ngọc Sáng</v>
      </c>
      <c r="C9" s="76" t="str">
        <f>IF(DS!C9&lt;&gt;"",DS!C9,"")</f>
        <v>sáng</v>
      </c>
      <c r="D9" s="100">
        <v>6</v>
      </c>
      <c r="E9" s="78">
        <v>6</v>
      </c>
      <c r="F9" s="78">
        <v>7</v>
      </c>
      <c r="G9" s="78"/>
      <c r="H9" s="78"/>
      <c r="I9" s="79"/>
      <c r="J9" s="80"/>
      <c r="K9" s="81"/>
      <c r="L9" s="81"/>
      <c r="M9" s="82"/>
      <c r="N9" s="82"/>
      <c r="O9" s="83">
        <v>5.3</v>
      </c>
      <c r="P9" s="84">
        <v>8.5</v>
      </c>
      <c r="Q9" s="85">
        <f t="shared" si="0"/>
        <v>6.9</v>
      </c>
      <c r="R9" s="86" t="str">
        <f t="shared" si="1"/>
        <v>Khá</v>
      </c>
      <c r="S9" s="75">
        <v>5</v>
      </c>
      <c r="T9" s="115" t="str">
        <f t="shared" si="2"/>
        <v>Đào Ngọc Sáng</v>
      </c>
      <c r="U9" s="76" t="str">
        <f t="shared" si="2"/>
        <v>sáng</v>
      </c>
      <c r="V9" s="77">
        <v>7</v>
      </c>
      <c r="W9" s="78">
        <v>6</v>
      </c>
      <c r="X9" s="78">
        <v>8</v>
      </c>
      <c r="Y9" s="78"/>
      <c r="Z9" s="78"/>
      <c r="AA9" s="79"/>
      <c r="AB9" s="80"/>
      <c r="AC9" s="81"/>
      <c r="AD9" s="81"/>
      <c r="AE9" s="82"/>
      <c r="AF9" s="82"/>
      <c r="AG9" s="83">
        <v>7.5</v>
      </c>
      <c r="AH9" s="84">
        <v>7</v>
      </c>
      <c r="AI9" s="85">
        <f t="shared" si="3"/>
        <v>7.1</v>
      </c>
      <c r="AJ9" s="92">
        <f t="shared" si="4"/>
        <v>7</v>
      </c>
      <c r="AK9" s="86" t="str">
        <f t="shared" si="5"/>
        <v>Khá</v>
      </c>
    </row>
    <row r="10" spans="1:37" s="23" customFormat="1" ht="17.25" customHeight="1">
      <c r="A10" s="73">
        <v>6</v>
      </c>
      <c r="B10" s="116" t="str">
        <f>IF(DS!B10&lt;&gt;"",DS!B10,"")</f>
        <v>Nguyễn Thông Cường</v>
      </c>
      <c r="C10" s="26" t="str">
        <f>IF(DS!C10&lt;&gt;"",DS!C10,"")</f>
        <v>Cường</v>
      </c>
      <c r="D10" s="101">
        <v>8</v>
      </c>
      <c r="E10" s="57">
        <v>9</v>
      </c>
      <c r="F10" s="57">
        <v>9</v>
      </c>
      <c r="G10" s="57"/>
      <c r="H10" s="57"/>
      <c r="I10" s="58"/>
      <c r="J10" s="59"/>
      <c r="K10" s="60"/>
      <c r="L10" s="60"/>
      <c r="M10" s="61"/>
      <c r="N10" s="61"/>
      <c r="O10" s="62">
        <v>9</v>
      </c>
      <c r="P10" s="63">
        <v>9.3000000000000007</v>
      </c>
      <c r="Q10" s="64">
        <f t="shared" si="0"/>
        <v>9</v>
      </c>
      <c r="R10" s="74" t="str">
        <f>IF($Q10="","",IF($Q10&gt;=8,"Giỏi",IF($Q10&gt;=6.5,"Khá",IF($Q10&gt;=5,"TB",IF($Q10&gt;=3.5,"Yếu","Kém")))))</f>
        <v>Giỏi</v>
      </c>
      <c r="S10" s="73">
        <v>6</v>
      </c>
      <c r="T10" s="116" t="str">
        <f t="shared" si="2"/>
        <v>Nguyễn Thông Cường</v>
      </c>
      <c r="U10" s="26" t="str">
        <f t="shared" si="2"/>
        <v>Cường</v>
      </c>
      <c r="V10" s="56">
        <v>8</v>
      </c>
      <c r="W10" s="57">
        <v>8.5</v>
      </c>
      <c r="X10" s="57">
        <v>8</v>
      </c>
      <c r="Y10" s="57"/>
      <c r="Z10" s="57"/>
      <c r="AA10" s="58"/>
      <c r="AB10" s="59"/>
      <c r="AC10" s="60"/>
      <c r="AD10" s="60"/>
      <c r="AE10" s="61"/>
      <c r="AF10" s="61"/>
      <c r="AG10" s="62">
        <v>9.5</v>
      </c>
      <c r="AH10" s="60">
        <v>8.8000000000000007</v>
      </c>
      <c r="AI10" s="64">
        <f t="shared" si="3"/>
        <v>8.6999999999999993</v>
      </c>
      <c r="AJ10" s="93">
        <f t="shared" si="4"/>
        <v>8.8000000000000007</v>
      </c>
      <c r="AK10" s="74" t="str">
        <f t="shared" si="5"/>
        <v>Giỏi</v>
      </c>
    </row>
    <row r="11" spans="1:37" s="23" customFormat="1" ht="17.25" customHeight="1">
      <c r="A11" s="69">
        <v>7</v>
      </c>
      <c r="B11" s="114" t="str">
        <f>IF(DS!B11&lt;&gt;"",DS!B11,"")</f>
        <v>Phan Vĩnh Phú</v>
      </c>
      <c r="C11" s="36" t="str">
        <f>IF(DS!C11&lt;&gt;"",DS!C11,"")</f>
        <v>Phú</v>
      </c>
      <c r="D11" s="99">
        <v>8</v>
      </c>
      <c r="E11" s="38">
        <v>7</v>
      </c>
      <c r="F11" s="38">
        <v>7</v>
      </c>
      <c r="G11" s="38"/>
      <c r="H11" s="38"/>
      <c r="I11" s="39"/>
      <c r="J11" s="40"/>
      <c r="K11" s="41"/>
      <c r="L11" s="41"/>
      <c r="M11" s="42"/>
      <c r="N11" s="42"/>
      <c r="O11" s="43">
        <v>8.3000000000000007</v>
      </c>
      <c r="P11" s="44">
        <v>9.8000000000000007</v>
      </c>
      <c r="Q11" s="45">
        <f t="shared" si="0"/>
        <v>8.5</v>
      </c>
      <c r="R11" s="70" t="str">
        <f t="shared" si="1"/>
        <v>Giỏi</v>
      </c>
      <c r="S11" s="69">
        <v>7</v>
      </c>
      <c r="T11" s="114" t="str">
        <f t="shared" si="2"/>
        <v>Phan Vĩnh Phú</v>
      </c>
      <c r="U11" s="36" t="str">
        <f t="shared" si="2"/>
        <v>Phú</v>
      </c>
      <c r="V11" s="37">
        <v>7</v>
      </c>
      <c r="W11" s="38">
        <v>7.1</v>
      </c>
      <c r="X11" s="38">
        <v>8.8000000000000007</v>
      </c>
      <c r="Y11" s="38"/>
      <c r="Z11" s="38"/>
      <c r="AA11" s="39"/>
      <c r="AB11" s="40"/>
      <c r="AC11" s="41"/>
      <c r="AD11" s="41"/>
      <c r="AE11" s="42"/>
      <c r="AF11" s="42"/>
      <c r="AG11" s="43">
        <v>6.5</v>
      </c>
      <c r="AH11" s="41">
        <v>6.5</v>
      </c>
      <c r="AI11" s="45">
        <f t="shared" si="3"/>
        <v>6.9</v>
      </c>
      <c r="AJ11" s="91">
        <f t="shared" si="4"/>
        <v>7.4</v>
      </c>
      <c r="AK11" s="70" t="str">
        <f t="shared" si="5"/>
        <v>Khá</v>
      </c>
    </row>
    <row r="12" spans="1:37" s="23" customFormat="1" ht="17.25" customHeight="1">
      <c r="A12" s="69">
        <v>8</v>
      </c>
      <c r="B12" s="114" t="str">
        <f>IF(DS!B12&lt;&gt;"",DS!B12,"")</f>
        <v>Dương Thiên Thanh</v>
      </c>
      <c r="C12" s="36" t="str">
        <f>IF(DS!C12&lt;&gt;"",DS!C12,"")</f>
        <v>Thanh</v>
      </c>
      <c r="D12" s="99">
        <v>9</v>
      </c>
      <c r="E12" s="38">
        <v>8</v>
      </c>
      <c r="F12" s="38">
        <v>7</v>
      </c>
      <c r="G12" s="38"/>
      <c r="H12" s="38"/>
      <c r="I12" s="39"/>
      <c r="J12" s="40"/>
      <c r="K12" s="41"/>
      <c r="L12" s="41"/>
      <c r="M12" s="42"/>
      <c r="N12" s="42"/>
      <c r="O12" s="43">
        <v>9</v>
      </c>
      <c r="P12" s="44">
        <v>8.8000000000000007</v>
      </c>
      <c r="Q12" s="45">
        <f t="shared" si="0"/>
        <v>8.6</v>
      </c>
      <c r="R12" s="70" t="str">
        <f t="shared" si="1"/>
        <v>Giỏi</v>
      </c>
      <c r="S12" s="69">
        <v>8</v>
      </c>
      <c r="T12" s="114" t="str">
        <f t="shared" si="2"/>
        <v>Dương Thiên Thanh</v>
      </c>
      <c r="U12" s="36" t="str">
        <f t="shared" si="2"/>
        <v>Thanh</v>
      </c>
      <c r="V12" s="37">
        <v>8</v>
      </c>
      <c r="W12" s="38">
        <v>7.5</v>
      </c>
      <c r="X12" s="38">
        <v>8</v>
      </c>
      <c r="Y12" s="38"/>
      <c r="Z12" s="38"/>
      <c r="AA12" s="39"/>
      <c r="AB12" s="40"/>
      <c r="AC12" s="41"/>
      <c r="AD12" s="41"/>
      <c r="AE12" s="42"/>
      <c r="AF12" s="42"/>
      <c r="AG12" s="43">
        <v>8</v>
      </c>
      <c r="AH12" s="41">
        <v>6.3</v>
      </c>
      <c r="AI12" s="45">
        <f t="shared" si="3"/>
        <v>7.3</v>
      </c>
      <c r="AJ12" s="91">
        <f t="shared" si="4"/>
        <v>7.7</v>
      </c>
      <c r="AK12" s="70" t="str">
        <f t="shared" si="5"/>
        <v>Khá</v>
      </c>
    </row>
    <row r="13" spans="1:37" s="23" customFormat="1" ht="17.25" customHeight="1">
      <c r="A13" s="69">
        <v>9</v>
      </c>
      <c r="B13" s="114" t="str">
        <f>IF(DS!B13&lt;&gt;"",DS!B13,"")</f>
        <v>Trần Nguyễn Quốc Thuận</v>
      </c>
      <c r="C13" s="36" t="str">
        <f>IF(DS!C13&lt;&gt;"",DS!C13,"")</f>
        <v>Thuận</v>
      </c>
      <c r="D13" s="99">
        <v>9</v>
      </c>
      <c r="E13" s="38">
        <v>7</v>
      </c>
      <c r="F13" s="38">
        <v>6</v>
      </c>
      <c r="G13" s="38"/>
      <c r="H13" s="38"/>
      <c r="I13" s="39"/>
      <c r="J13" s="40"/>
      <c r="K13" s="41"/>
      <c r="L13" s="41"/>
      <c r="M13" s="42"/>
      <c r="N13" s="42"/>
      <c r="O13" s="43">
        <v>9.3000000000000007</v>
      </c>
      <c r="P13" s="44">
        <v>7.5</v>
      </c>
      <c r="Q13" s="45">
        <f t="shared" si="0"/>
        <v>7.9</v>
      </c>
      <c r="R13" s="70" t="str">
        <f t="shared" si="1"/>
        <v>Khá</v>
      </c>
      <c r="S13" s="69">
        <v>9</v>
      </c>
      <c r="T13" s="114" t="str">
        <f t="shared" si="2"/>
        <v>Trần Nguyễn Quốc Thuận</v>
      </c>
      <c r="U13" s="36" t="str">
        <f t="shared" si="2"/>
        <v>Thuận</v>
      </c>
      <c r="V13" s="37">
        <v>7</v>
      </c>
      <c r="W13" s="38">
        <v>6.7</v>
      </c>
      <c r="X13" s="38">
        <v>7.7</v>
      </c>
      <c r="Y13" s="38"/>
      <c r="Z13" s="38"/>
      <c r="AA13" s="39"/>
      <c r="AB13" s="40"/>
      <c r="AC13" s="41"/>
      <c r="AD13" s="41"/>
      <c r="AE13" s="42"/>
      <c r="AF13" s="42"/>
      <c r="AG13" s="43">
        <v>7.3</v>
      </c>
      <c r="AH13" s="41">
        <v>7</v>
      </c>
      <c r="AI13" s="45">
        <f t="shared" si="3"/>
        <v>7.1</v>
      </c>
      <c r="AJ13" s="91">
        <f t="shared" si="4"/>
        <v>7.4</v>
      </c>
      <c r="AK13" s="70" t="str">
        <f t="shared" si="5"/>
        <v>Khá</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c r="P14" s="84">
        <v>5.4</v>
      </c>
      <c r="Q14" s="85">
        <f t="shared" si="0"/>
        <v>5.4</v>
      </c>
      <c r="R14" s="86" t="str">
        <f t="shared" si="1"/>
        <v>TB</v>
      </c>
      <c r="S14" s="75">
        <v>10</v>
      </c>
      <c r="T14" s="115" t="str">
        <f t="shared" si="2"/>
        <v>đặng Nhật</v>
      </c>
      <c r="U14" s="76" t="str">
        <f t="shared" si="2"/>
        <v>Huy</v>
      </c>
      <c r="V14" s="77">
        <v>8</v>
      </c>
      <c r="W14" s="78">
        <v>6.5</v>
      </c>
      <c r="X14" s="78">
        <v>8</v>
      </c>
      <c r="Y14" s="78"/>
      <c r="Z14" s="78"/>
      <c r="AA14" s="79"/>
      <c r="AB14" s="80"/>
      <c r="AC14" s="81"/>
      <c r="AD14" s="81"/>
      <c r="AE14" s="82"/>
      <c r="AF14" s="82"/>
      <c r="AG14" s="83">
        <v>6.3</v>
      </c>
      <c r="AH14" s="81">
        <v>8</v>
      </c>
      <c r="AI14" s="85">
        <f t="shared" si="3"/>
        <v>7.4</v>
      </c>
      <c r="AJ14" s="92">
        <f t="shared" si="4"/>
        <v>6.7</v>
      </c>
      <c r="AK14" s="86" t="str">
        <f t="shared" si="5"/>
        <v>Khá</v>
      </c>
    </row>
    <row r="15" spans="1:37" s="23" customFormat="1" ht="17.25" customHeight="1">
      <c r="A15" s="73">
        <v>11</v>
      </c>
      <c r="B15" s="116" t="str">
        <f>IF(DS!B15&lt;&gt;"",DS!B15,"")</f>
        <v>Lê Hồ Ngọc Thắng</v>
      </c>
      <c r="C15" s="26" t="str">
        <f>IF(DS!C15&lt;&gt;"",DS!C15,"")</f>
        <v>Thắng</v>
      </c>
      <c r="D15" s="101">
        <v>8</v>
      </c>
      <c r="E15" s="57">
        <v>9</v>
      </c>
      <c r="F15" s="57"/>
      <c r="G15" s="57"/>
      <c r="H15" s="57"/>
      <c r="I15" s="58"/>
      <c r="J15" s="59"/>
      <c r="K15" s="60"/>
      <c r="L15" s="60"/>
      <c r="M15" s="61"/>
      <c r="N15" s="61"/>
      <c r="O15" s="62">
        <v>7</v>
      </c>
      <c r="P15" s="63">
        <v>9</v>
      </c>
      <c r="Q15" s="64">
        <f t="shared" si="0"/>
        <v>8.3000000000000007</v>
      </c>
      <c r="R15" s="74" t="str">
        <f t="shared" si="1"/>
        <v>Giỏi</v>
      </c>
      <c r="S15" s="73">
        <v>11</v>
      </c>
      <c r="T15" s="116" t="str">
        <f t="shared" si="2"/>
        <v>Lê Hồ Ngọc Thắng</v>
      </c>
      <c r="U15" s="26" t="str">
        <f t="shared" si="2"/>
        <v>Thắng</v>
      </c>
      <c r="V15" s="56">
        <v>8.1</v>
      </c>
      <c r="W15" s="57">
        <v>8.6</v>
      </c>
      <c r="X15" s="57"/>
      <c r="Y15" s="57"/>
      <c r="Z15" s="57"/>
      <c r="AA15" s="58"/>
      <c r="AB15" s="59"/>
      <c r="AC15" s="60"/>
      <c r="AD15" s="60"/>
      <c r="AE15" s="61"/>
      <c r="AF15" s="61"/>
      <c r="AG15" s="62">
        <v>8.8000000000000007</v>
      </c>
      <c r="AH15" s="63">
        <v>8.3000000000000007</v>
      </c>
      <c r="AI15" s="64">
        <f t="shared" si="3"/>
        <v>8.5</v>
      </c>
      <c r="AJ15" s="93">
        <f t="shared" si="4"/>
        <v>8.4</v>
      </c>
      <c r="AK15" s="74" t="str">
        <f t="shared" si="5"/>
        <v>Giỏi</v>
      </c>
    </row>
    <row r="16" spans="1:37" s="23" customFormat="1" ht="17.25" customHeight="1">
      <c r="A16" s="69">
        <v>12</v>
      </c>
      <c r="B16" s="114" t="str">
        <f>IF(DS!B16&lt;&gt;"",DS!B16,"")</f>
        <v>Vũ Phạm Thành Long</v>
      </c>
      <c r="C16" s="36" t="str">
        <f>IF(DS!C16&lt;&gt;"",DS!C16,"")</f>
        <v>Long</v>
      </c>
      <c r="D16" s="99">
        <v>9</v>
      </c>
      <c r="E16" s="38">
        <v>8</v>
      </c>
      <c r="F16" s="38"/>
      <c r="G16" s="38"/>
      <c r="H16" s="38"/>
      <c r="I16" s="39"/>
      <c r="J16" s="40"/>
      <c r="K16" s="41"/>
      <c r="L16" s="41"/>
      <c r="M16" s="42"/>
      <c r="N16" s="42"/>
      <c r="O16" s="43">
        <v>9.3000000000000007</v>
      </c>
      <c r="P16" s="44">
        <v>8.8000000000000007</v>
      </c>
      <c r="Q16" s="45">
        <f t="shared" si="0"/>
        <v>8.9</v>
      </c>
      <c r="R16" s="70" t="str">
        <f t="shared" si="1"/>
        <v>Giỏi</v>
      </c>
      <c r="S16" s="69">
        <v>12</v>
      </c>
      <c r="T16" s="114" t="str">
        <f t="shared" si="2"/>
        <v>Vũ Phạm Thành Long</v>
      </c>
      <c r="U16" s="36" t="str">
        <f t="shared" si="2"/>
        <v>Long</v>
      </c>
      <c r="V16" s="37">
        <v>9</v>
      </c>
      <c r="W16" s="38">
        <v>8.9</v>
      </c>
      <c r="X16" s="38"/>
      <c r="Y16" s="38"/>
      <c r="Z16" s="38"/>
      <c r="AA16" s="39"/>
      <c r="AB16" s="40"/>
      <c r="AC16" s="41"/>
      <c r="AD16" s="41"/>
      <c r="AE16" s="42"/>
      <c r="AF16" s="42"/>
      <c r="AG16" s="43">
        <v>8.8000000000000007</v>
      </c>
      <c r="AH16" s="44">
        <v>8.8000000000000007</v>
      </c>
      <c r="AI16" s="45">
        <f t="shared" si="3"/>
        <v>8.8000000000000007</v>
      </c>
      <c r="AJ16" s="91">
        <f t="shared" si="4"/>
        <v>8.8000000000000007</v>
      </c>
      <c r="AK16" s="70" t="str">
        <f t="shared" si="5"/>
        <v>Giỏi</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v>3</v>
      </c>
      <c r="Q17" s="45">
        <f t="shared" si="0"/>
        <v>3</v>
      </c>
      <c r="R17" s="70" t="str">
        <f t="shared" si="1"/>
        <v>Kém</v>
      </c>
      <c r="S17" s="69">
        <v>13</v>
      </c>
      <c r="T17" s="114" t="str">
        <f t="shared" si="2"/>
        <v/>
      </c>
      <c r="U17" s="36" t="str">
        <f t="shared" si="2"/>
        <v>Kha</v>
      </c>
      <c r="V17" s="37">
        <v>8</v>
      </c>
      <c r="W17" s="38">
        <v>8</v>
      </c>
      <c r="X17" s="38"/>
      <c r="Y17" s="38"/>
      <c r="Z17" s="38"/>
      <c r="AA17" s="39"/>
      <c r="AB17" s="40"/>
      <c r="AC17" s="41"/>
      <c r="AD17" s="41"/>
      <c r="AE17" s="42"/>
      <c r="AF17" s="42"/>
      <c r="AG17" s="43">
        <v>8</v>
      </c>
      <c r="AH17" s="44">
        <v>7.5</v>
      </c>
      <c r="AI17" s="45">
        <f t="shared" si="3"/>
        <v>7.8</v>
      </c>
      <c r="AJ17" s="91">
        <f t="shared" si="4"/>
        <v>6.2</v>
      </c>
      <c r="AK17" s="70" t="str">
        <f t="shared" si="5"/>
        <v>TB</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v>2.6</v>
      </c>
      <c r="P18" s="44">
        <v>2.6</v>
      </c>
      <c r="Q18" s="45">
        <f t="shared" si="0"/>
        <v>2.6</v>
      </c>
      <c r="R18" s="70" t="str">
        <f t="shared" si="1"/>
        <v>Kém</v>
      </c>
      <c r="S18" s="69">
        <v>14</v>
      </c>
      <c r="T18" s="114" t="str">
        <f t="shared" si="2"/>
        <v/>
      </c>
      <c r="U18" s="36" t="str">
        <f t="shared" si="2"/>
        <v>Châu</v>
      </c>
      <c r="V18" s="37">
        <v>7.6</v>
      </c>
      <c r="W18" s="38">
        <v>8</v>
      </c>
      <c r="X18" s="38"/>
      <c r="Y18" s="38"/>
      <c r="Z18" s="38"/>
      <c r="AA18" s="39"/>
      <c r="AB18" s="40"/>
      <c r="AC18" s="41"/>
      <c r="AD18" s="41"/>
      <c r="AE18" s="42"/>
      <c r="AF18" s="42"/>
      <c r="AG18" s="43">
        <v>8</v>
      </c>
      <c r="AH18" s="44">
        <v>6.8</v>
      </c>
      <c r="AI18" s="45">
        <f t="shared" si="3"/>
        <v>7.4</v>
      </c>
      <c r="AJ18" s="91">
        <f t="shared" si="4"/>
        <v>5.8</v>
      </c>
      <c r="AK18" s="70" t="str">
        <f t="shared" si="5"/>
        <v>TB</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2"/>
        <v/>
      </c>
      <c r="V19" s="77"/>
      <c r="W19" s="78"/>
      <c r="X19" s="78"/>
      <c r="Y19" s="78"/>
      <c r="Z19" s="78"/>
      <c r="AA19" s="79"/>
      <c r="AB19" s="80"/>
      <c r="AC19" s="81"/>
      <c r="AD19" s="81"/>
      <c r="AE19" s="82"/>
      <c r="AF19" s="82"/>
      <c r="AG19" s="83"/>
      <c r="AH19" s="84"/>
      <c r="AI19" s="85" t="str">
        <f t="shared" si="3"/>
        <v/>
      </c>
      <c r="AJ19" s="92" t="str">
        <f t="shared" si="4"/>
        <v/>
      </c>
      <c r="AK19" s="86" t="str">
        <f t="shared" si="5"/>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2"/>
        <v/>
      </c>
      <c r="V20" s="56"/>
      <c r="W20" s="57"/>
      <c r="X20" s="57"/>
      <c r="Y20" s="57"/>
      <c r="Z20" s="57"/>
      <c r="AA20" s="58"/>
      <c r="AB20" s="59"/>
      <c r="AC20" s="60"/>
      <c r="AD20" s="60"/>
      <c r="AE20" s="61"/>
      <c r="AF20" s="61"/>
      <c r="AG20" s="62"/>
      <c r="AH20" s="63"/>
      <c r="AI20" s="64" t="str">
        <f t="shared" si="3"/>
        <v/>
      </c>
      <c r="AJ20" s="93" t="str">
        <f t="shared" si="4"/>
        <v/>
      </c>
      <c r="AK20" s="74" t="str">
        <f t="shared" si="5"/>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2"/>
        <v/>
      </c>
      <c r="V21" s="37"/>
      <c r="W21" s="38"/>
      <c r="X21" s="38"/>
      <c r="Y21" s="38"/>
      <c r="Z21" s="38"/>
      <c r="AA21" s="39"/>
      <c r="AB21" s="40"/>
      <c r="AC21" s="41"/>
      <c r="AD21" s="41"/>
      <c r="AE21" s="42"/>
      <c r="AF21" s="42"/>
      <c r="AG21" s="43"/>
      <c r="AH21" s="44"/>
      <c r="AI21" s="45" t="str">
        <f t="shared" si="3"/>
        <v/>
      </c>
      <c r="AJ21" s="91" t="str">
        <f t="shared" si="4"/>
        <v/>
      </c>
      <c r="AK21" s="70" t="str">
        <f t="shared" si="5"/>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2"/>
        <v/>
      </c>
      <c r="V22" s="37"/>
      <c r="W22" s="38"/>
      <c r="X22" s="38"/>
      <c r="Y22" s="38"/>
      <c r="Z22" s="38"/>
      <c r="AA22" s="39"/>
      <c r="AB22" s="40"/>
      <c r="AC22" s="41"/>
      <c r="AD22" s="41"/>
      <c r="AE22" s="42"/>
      <c r="AF22" s="42"/>
      <c r="AG22" s="43"/>
      <c r="AH22" s="44"/>
      <c r="AI22" s="45" t="str">
        <f t="shared" si="3"/>
        <v/>
      </c>
      <c r="AJ22" s="91" t="str">
        <f t="shared" si="4"/>
        <v/>
      </c>
      <c r="AK22" s="70" t="str">
        <f t="shared" si="5"/>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2"/>
        <v/>
      </c>
      <c r="V23" s="37"/>
      <c r="W23" s="38"/>
      <c r="X23" s="38"/>
      <c r="Y23" s="38"/>
      <c r="Z23" s="38"/>
      <c r="AA23" s="39"/>
      <c r="AB23" s="40"/>
      <c r="AC23" s="41"/>
      <c r="AD23" s="41"/>
      <c r="AE23" s="42"/>
      <c r="AF23" s="42"/>
      <c r="AG23" s="43"/>
      <c r="AH23" s="44"/>
      <c r="AI23" s="45" t="str">
        <f t="shared" si="3"/>
        <v/>
      </c>
      <c r="AJ23" s="91" t="str">
        <f t="shared" si="4"/>
        <v/>
      </c>
      <c r="AK23" s="70" t="str">
        <f t="shared" si="5"/>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2"/>
        <v/>
      </c>
      <c r="V24" s="77"/>
      <c r="W24" s="78"/>
      <c r="X24" s="78"/>
      <c r="Y24" s="78"/>
      <c r="Z24" s="78"/>
      <c r="AA24" s="79"/>
      <c r="AB24" s="80"/>
      <c r="AC24" s="81"/>
      <c r="AD24" s="81"/>
      <c r="AE24" s="82"/>
      <c r="AF24" s="82"/>
      <c r="AG24" s="83"/>
      <c r="AH24" s="84"/>
      <c r="AI24" s="85" t="str">
        <f t="shared" si="3"/>
        <v/>
      </c>
      <c r="AJ24" s="92" t="str">
        <f t="shared" si="4"/>
        <v/>
      </c>
      <c r="AK24" s="86" t="str">
        <f t="shared" si="5"/>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2"/>
        <v/>
      </c>
      <c r="V25" s="56"/>
      <c r="W25" s="57"/>
      <c r="X25" s="57"/>
      <c r="Y25" s="57"/>
      <c r="Z25" s="57"/>
      <c r="AA25" s="58"/>
      <c r="AB25" s="59"/>
      <c r="AC25" s="60"/>
      <c r="AD25" s="60"/>
      <c r="AE25" s="61"/>
      <c r="AF25" s="61"/>
      <c r="AG25" s="62"/>
      <c r="AH25" s="63"/>
      <c r="AI25" s="64" t="str">
        <f t="shared" si="3"/>
        <v/>
      </c>
      <c r="AJ25" s="93" t="str">
        <f t="shared" si="4"/>
        <v/>
      </c>
      <c r="AK25" s="74" t="str">
        <f t="shared" si="5"/>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2"/>
        <v/>
      </c>
      <c r="V26" s="37"/>
      <c r="W26" s="38"/>
      <c r="X26" s="38"/>
      <c r="Y26" s="38"/>
      <c r="Z26" s="38"/>
      <c r="AA26" s="39"/>
      <c r="AB26" s="40"/>
      <c r="AC26" s="41"/>
      <c r="AD26" s="41"/>
      <c r="AE26" s="42"/>
      <c r="AF26" s="42"/>
      <c r="AG26" s="43"/>
      <c r="AH26" s="44"/>
      <c r="AI26" s="45" t="str">
        <f t="shared" si="3"/>
        <v/>
      </c>
      <c r="AJ26" s="91" t="str">
        <f t="shared" si="4"/>
        <v/>
      </c>
      <c r="AK26" s="70" t="str">
        <f t="shared" si="5"/>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2"/>
        <v/>
      </c>
      <c r="V27" s="37"/>
      <c r="W27" s="38"/>
      <c r="X27" s="38"/>
      <c r="Y27" s="38"/>
      <c r="Z27" s="38"/>
      <c r="AA27" s="39"/>
      <c r="AB27" s="40"/>
      <c r="AC27" s="41"/>
      <c r="AD27" s="41"/>
      <c r="AE27" s="42"/>
      <c r="AF27" s="42"/>
      <c r="AG27" s="43"/>
      <c r="AH27" s="44"/>
      <c r="AI27" s="45" t="str">
        <f t="shared" si="3"/>
        <v/>
      </c>
      <c r="AJ27" s="91" t="str">
        <f t="shared" si="4"/>
        <v/>
      </c>
      <c r="AK27" s="70" t="str">
        <f t="shared" si="5"/>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2"/>
        <v/>
      </c>
      <c r="V28" s="37"/>
      <c r="W28" s="38"/>
      <c r="X28" s="38"/>
      <c r="Y28" s="38"/>
      <c r="Z28" s="38"/>
      <c r="AA28" s="39"/>
      <c r="AB28" s="40"/>
      <c r="AC28" s="41"/>
      <c r="AD28" s="41"/>
      <c r="AE28" s="42"/>
      <c r="AF28" s="42"/>
      <c r="AG28" s="43"/>
      <c r="AH28" s="44"/>
      <c r="AI28" s="45" t="str">
        <f t="shared" si="3"/>
        <v/>
      </c>
      <c r="AJ28" s="91" t="str">
        <f t="shared" si="4"/>
        <v/>
      </c>
      <c r="AK28" s="70" t="str">
        <f t="shared" si="5"/>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2"/>
        <v/>
      </c>
      <c r="V29" s="77"/>
      <c r="W29" s="78"/>
      <c r="X29" s="78"/>
      <c r="Y29" s="78"/>
      <c r="Z29" s="78"/>
      <c r="AA29" s="79"/>
      <c r="AB29" s="80"/>
      <c r="AC29" s="81"/>
      <c r="AD29" s="81"/>
      <c r="AE29" s="82"/>
      <c r="AF29" s="82"/>
      <c r="AG29" s="83"/>
      <c r="AH29" s="84"/>
      <c r="AI29" s="85" t="str">
        <f t="shared" si="3"/>
        <v/>
      </c>
      <c r="AJ29" s="92" t="str">
        <f t="shared" si="4"/>
        <v/>
      </c>
      <c r="AK29" s="86" t="str">
        <f t="shared" si="5"/>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2"/>
        <v/>
      </c>
      <c r="V30" s="56"/>
      <c r="W30" s="57"/>
      <c r="X30" s="57"/>
      <c r="Y30" s="57"/>
      <c r="Z30" s="57"/>
      <c r="AA30" s="58"/>
      <c r="AB30" s="59"/>
      <c r="AC30" s="60"/>
      <c r="AD30" s="60"/>
      <c r="AE30" s="61"/>
      <c r="AF30" s="61"/>
      <c r="AG30" s="62"/>
      <c r="AH30" s="63"/>
      <c r="AI30" s="64" t="str">
        <f t="shared" si="3"/>
        <v/>
      </c>
      <c r="AJ30" s="93" t="str">
        <f t="shared" si="4"/>
        <v/>
      </c>
      <c r="AK30" s="74" t="str">
        <f t="shared" si="5"/>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2"/>
        <v/>
      </c>
      <c r="V31" s="37"/>
      <c r="W31" s="38"/>
      <c r="X31" s="38"/>
      <c r="Y31" s="38"/>
      <c r="Z31" s="38"/>
      <c r="AA31" s="39"/>
      <c r="AB31" s="40"/>
      <c r="AC31" s="41"/>
      <c r="AD31" s="41"/>
      <c r="AE31" s="42"/>
      <c r="AF31" s="42"/>
      <c r="AG31" s="43"/>
      <c r="AH31" s="44"/>
      <c r="AI31" s="45" t="str">
        <f t="shared" si="3"/>
        <v/>
      </c>
      <c r="AJ31" s="91" t="str">
        <f t="shared" si="4"/>
        <v/>
      </c>
      <c r="AK31" s="70" t="str">
        <f t="shared" si="5"/>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c r="U32" s="36" t="str">
        <f t="shared" si="2"/>
        <v/>
      </c>
      <c r="V32" s="37"/>
      <c r="W32" s="38"/>
      <c r="X32" s="38"/>
      <c r="Y32" s="38"/>
      <c r="Z32" s="38"/>
      <c r="AA32" s="39"/>
      <c r="AB32" s="40"/>
      <c r="AC32" s="41"/>
      <c r="AD32" s="41"/>
      <c r="AE32" s="42"/>
      <c r="AF32" s="42"/>
      <c r="AG32" s="43"/>
      <c r="AH32" s="44"/>
      <c r="AI32" s="45" t="str">
        <f t="shared" si="3"/>
        <v/>
      </c>
      <c r="AJ32" s="91" t="str">
        <f t="shared" si="4"/>
        <v/>
      </c>
      <c r="AK32" s="70" t="str">
        <f t="shared" si="5"/>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c r="U33" s="36" t="str">
        <f t="shared" si="2"/>
        <v/>
      </c>
      <c r="V33" s="37"/>
      <c r="W33" s="38"/>
      <c r="X33" s="38"/>
      <c r="Y33" s="38"/>
      <c r="Z33" s="38"/>
      <c r="AA33" s="39"/>
      <c r="AB33" s="40"/>
      <c r="AC33" s="41"/>
      <c r="AD33" s="41"/>
      <c r="AE33" s="42"/>
      <c r="AF33" s="42"/>
      <c r="AG33" s="43"/>
      <c r="AH33" s="44"/>
      <c r="AI33" s="45" t="str">
        <f t="shared" si="3"/>
        <v/>
      </c>
      <c r="AJ33" s="91" t="str">
        <f t="shared" si="4"/>
        <v/>
      </c>
      <c r="AK33" s="70" t="str">
        <f t="shared" si="5"/>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2"/>
        <v/>
      </c>
      <c r="V34" s="77"/>
      <c r="W34" s="78"/>
      <c r="X34" s="78"/>
      <c r="Y34" s="78"/>
      <c r="Z34" s="78"/>
      <c r="AA34" s="79"/>
      <c r="AB34" s="80"/>
      <c r="AC34" s="81"/>
      <c r="AD34" s="81"/>
      <c r="AE34" s="82"/>
      <c r="AF34" s="82"/>
      <c r="AG34" s="83"/>
      <c r="AH34" s="84"/>
      <c r="AI34" s="85" t="str">
        <f t="shared" si="3"/>
        <v/>
      </c>
      <c r="AJ34" s="92" t="str">
        <f t="shared" si="4"/>
        <v/>
      </c>
      <c r="AK34" s="86" t="str">
        <f t="shared" si="5"/>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2"/>
        <v/>
      </c>
      <c r="V35" s="56"/>
      <c r="W35" s="57"/>
      <c r="X35" s="57"/>
      <c r="Y35" s="57"/>
      <c r="Z35" s="57"/>
      <c r="AA35" s="58"/>
      <c r="AB35" s="59"/>
      <c r="AC35" s="60"/>
      <c r="AD35" s="60"/>
      <c r="AE35" s="61"/>
      <c r="AF35" s="61"/>
      <c r="AG35" s="62"/>
      <c r="AH35" s="63"/>
      <c r="AI35" s="64" t="str">
        <f t="shared" si="3"/>
        <v/>
      </c>
      <c r="AJ35" s="93" t="str">
        <f t="shared" si="4"/>
        <v/>
      </c>
      <c r="AK35" s="74" t="str">
        <f t="shared" si="5"/>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2"/>
        <v/>
      </c>
      <c r="V36" s="37"/>
      <c r="W36" s="38"/>
      <c r="X36" s="38"/>
      <c r="Y36" s="38"/>
      <c r="Z36" s="38"/>
      <c r="AA36" s="39"/>
      <c r="AB36" s="40"/>
      <c r="AC36" s="41"/>
      <c r="AD36" s="41"/>
      <c r="AE36" s="42"/>
      <c r="AF36" s="42"/>
      <c r="AG36" s="43"/>
      <c r="AH36" s="44"/>
      <c r="AI36" s="45" t="str">
        <f t="shared" si="3"/>
        <v/>
      </c>
      <c r="AJ36" s="91" t="str">
        <f t="shared" si="4"/>
        <v/>
      </c>
      <c r="AK36" s="70" t="str">
        <f t="shared" si="5"/>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2"/>
        <v/>
      </c>
      <c r="V37" s="37"/>
      <c r="W37" s="38"/>
      <c r="X37" s="38"/>
      <c r="Y37" s="38"/>
      <c r="Z37" s="38"/>
      <c r="AA37" s="39"/>
      <c r="AB37" s="40"/>
      <c r="AC37" s="41"/>
      <c r="AD37" s="41"/>
      <c r="AE37" s="42"/>
      <c r="AF37" s="42"/>
      <c r="AG37" s="43"/>
      <c r="AH37" s="44"/>
      <c r="AI37" s="45" t="str">
        <f t="shared" si="3"/>
        <v/>
      </c>
      <c r="AJ37" s="91" t="str">
        <f t="shared" si="4"/>
        <v/>
      </c>
      <c r="AK37" s="70" t="str">
        <f t="shared" si="5"/>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2"/>
        <v/>
      </c>
      <c r="V38" s="37"/>
      <c r="W38" s="38"/>
      <c r="X38" s="38"/>
      <c r="Y38" s="38"/>
      <c r="Z38" s="38"/>
      <c r="AA38" s="39"/>
      <c r="AB38" s="40"/>
      <c r="AC38" s="41"/>
      <c r="AD38" s="41"/>
      <c r="AE38" s="42"/>
      <c r="AF38" s="42"/>
      <c r="AG38" s="43"/>
      <c r="AH38" s="44"/>
      <c r="AI38" s="45" t="str">
        <f t="shared" si="3"/>
        <v/>
      </c>
      <c r="AJ38" s="91" t="str">
        <f t="shared" si="4"/>
        <v/>
      </c>
      <c r="AK38" s="70" t="str">
        <f t="shared" si="5"/>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2"/>
        <v/>
      </c>
      <c r="V39" s="77"/>
      <c r="W39" s="78"/>
      <c r="X39" s="78"/>
      <c r="Y39" s="78"/>
      <c r="Z39" s="78"/>
      <c r="AA39" s="79"/>
      <c r="AB39" s="80"/>
      <c r="AC39" s="81"/>
      <c r="AD39" s="81"/>
      <c r="AE39" s="82"/>
      <c r="AF39" s="82"/>
      <c r="AG39" s="83"/>
      <c r="AH39" s="84"/>
      <c r="AI39" s="85" t="str">
        <f t="shared" si="3"/>
        <v/>
      </c>
      <c r="AJ39" s="92" t="str">
        <f t="shared" si="4"/>
        <v/>
      </c>
      <c r="AK39" s="86" t="str">
        <f t="shared" si="5"/>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2"/>
        <v/>
      </c>
      <c r="V40" s="56"/>
      <c r="W40" s="57"/>
      <c r="X40" s="57"/>
      <c r="Y40" s="57"/>
      <c r="Z40" s="57"/>
      <c r="AA40" s="58"/>
      <c r="AB40" s="59"/>
      <c r="AC40" s="60"/>
      <c r="AD40" s="60"/>
      <c r="AE40" s="61"/>
      <c r="AF40" s="61"/>
      <c r="AG40" s="62"/>
      <c r="AH40" s="63"/>
      <c r="AI40" s="64" t="str">
        <f t="shared" si="3"/>
        <v/>
      </c>
      <c r="AJ40" s="93" t="str">
        <f t="shared" si="4"/>
        <v/>
      </c>
      <c r="AK40" s="74" t="str">
        <f t="shared" si="5"/>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2"/>
        <v/>
      </c>
      <c r="V41" s="37"/>
      <c r="W41" s="38"/>
      <c r="X41" s="38"/>
      <c r="Y41" s="38"/>
      <c r="Z41" s="38"/>
      <c r="AA41" s="39"/>
      <c r="AB41" s="40"/>
      <c r="AC41" s="41"/>
      <c r="AD41" s="41"/>
      <c r="AE41" s="42"/>
      <c r="AF41" s="42"/>
      <c r="AG41" s="43"/>
      <c r="AH41" s="44"/>
      <c r="AI41" s="45" t="str">
        <f t="shared" si="3"/>
        <v/>
      </c>
      <c r="AJ41" s="91" t="str">
        <f t="shared" si="4"/>
        <v/>
      </c>
      <c r="AK41" s="70" t="str">
        <f t="shared" si="5"/>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2"/>
        <v/>
      </c>
      <c r="V42" s="37"/>
      <c r="W42" s="38"/>
      <c r="X42" s="38"/>
      <c r="Y42" s="38"/>
      <c r="Z42" s="38"/>
      <c r="AA42" s="39"/>
      <c r="AB42" s="40"/>
      <c r="AC42" s="41"/>
      <c r="AD42" s="41"/>
      <c r="AE42" s="42"/>
      <c r="AF42" s="42"/>
      <c r="AG42" s="43"/>
      <c r="AH42" s="44"/>
      <c r="AI42" s="45" t="str">
        <f t="shared" si="3"/>
        <v/>
      </c>
      <c r="AJ42" s="91" t="str">
        <f t="shared" si="4"/>
        <v/>
      </c>
      <c r="AK42" s="70" t="str">
        <f t="shared" si="5"/>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2"/>
        <v/>
      </c>
      <c r="V43" s="37"/>
      <c r="W43" s="38"/>
      <c r="X43" s="38"/>
      <c r="Y43" s="38"/>
      <c r="Z43" s="38"/>
      <c r="AA43" s="39"/>
      <c r="AB43" s="40"/>
      <c r="AC43" s="41"/>
      <c r="AD43" s="41"/>
      <c r="AE43" s="42"/>
      <c r="AF43" s="42"/>
      <c r="AG43" s="43"/>
      <c r="AH43" s="44"/>
      <c r="AI43" s="45" t="str">
        <f t="shared" si="3"/>
        <v/>
      </c>
      <c r="AJ43" s="91" t="str">
        <f t="shared" si="4"/>
        <v/>
      </c>
      <c r="AK43" s="70" t="str">
        <f t="shared" si="5"/>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2"/>
        <v/>
      </c>
      <c r="V44" s="47"/>
      <c r="W44" s="48"/>
      <c r="X44" s="48"/>
      <c r="Y44" s="48"/>
      <c r="Z44" s="48"/>
      <c r="AA44" s="49"/>
      <c r="AB44" s="50"/>
      <c r="AC44" s="51"/>
      <c r="AD44" s="51"/>
      <c r="AE44" s="52"/>
      <c r="AF44" s="52"/>
      <c r="AG44" s="53"/>
      <c r="AH44" s="54"/>
      <c r="AI44" s="55" t="str">
        <f t="shared" si="3"/>
        <v/>
      </c>
      <c r="AJ44" s="94" t="str">
        <f t="shared" si="4"/>
        <v/>
      </c>
      <c r="AK44" s="72" t="str">
        <f t="shared" si="5"/>
        <v/>
      </c>
    </row>
    <row r="45" spans="1:37" s="23" customFormat="1" ht="18.75" customHeight="1">
      <c r="A45" s="302" t="str">
        <f>IF(COUNTBLANK($D$45:$P$45)&lt;13,"CHÚ Ý: THIẾU CỘT ĐIỂM TẠI X","")</f>
        <v>CHÚ Ý: THIẾU CỘT ĐIỂM TẠI X</v>
      </c>
      <c r="B45" s="302"/>
      <c r="C45" s="302"/>
      <c r="D45" s="66"/>
      <c r="E45" s="66" t="str">
        <f t="shared" ref="E45:P45" si="6">IF(COUNT(E5:E44)=0,"",IF(COUNTBLANK(E5:E44)&gt;COUNTBLANK($Q$5:$Q$44),"X",""))</f>
        <v>X</v>
      </c>
      <c r="F45" s="66" t="str">
        <f t="shared" si="6"/>
        <v>X</v>
      </c>
      <c r="G45" s="66" t="str">
        <f t="shared" si="6"/>
        <v/>
      </c>
      <c r="H45" s="66" t="str">
        <f t="shared" si="6"/>
        <v/>
      </c>
      <c r="I45" s="66" t="str">
        <f t="shared" si="6"/>
        <v/>
      </c>
      <c r="J45" s="66" t="str">
        <f t="shared" si="6"/>
        <v/>
      </c>
      <c r="K45" s="66" t="str">
        <f t="shared" si="6"/>
        <v/>
      </c>
      <c r="L45" s="66" t="str">
        <f t="shared" si="6"/>
        <v/>
      </c>
      <c r="M45" s="66" t="str">
        <f t="shared" si="6"/>
        <v/>
      </c>
      <c r="N45" s="66" t="str">
        <f t="shared" si="6"/>
        <v/>
      </c>
      <c r="O45" s="66" t="str">
        <f t="shared" si="6"/>
        <v>X</v>
      </c>
      <c r="P45" s="66" t="str">
        <f t="shared" si="6"/>
        <v/>
      </c>
      <c r="Q45" s="66"/>
      <c r="R45" s="66"/>
      <c r="S45" s="291" t="str">
        <f>IF(COUNTBLANK(V45:AH45)&lt;13,"THIẾU ĐIỂM TẠI CỘT X","")</f>
        <v>THIẾU ĐIỂM TẠI CỘT X</v>
      </c>
      <c r="T45" s="291"/>
      <c r="U45" s="291"/>
      <c r="V45" s="66"/>
      <c r="W45" s="66" t="str">
        <f t="shared" ref="W45:AH45" si="7">IF(COUNT(W5:W44)=0,"",IF(COUNTBLANK(W5:W44)&gt;COUNTBLANK($AI$5:$AI$44),"X",""))</f>
        <v/>
      </c>
      <c r="X45" s="66" t="str">
        <f t="shared" si="7"/>
        <v>X</v>
      </c>
      <c r="Y45" s="66" t="str">
        <f t="shared" si="7"/>
        <v/>
      </c>
      <c r="Z45" s="66" t="str">
        <f t="shared" si="7"/>
        <v/>
      </c>
      <c r="AA45" s="66" t="str">
        <f t="shared" si="7"/>
        <v/>
      </c>
      <c r="AB45" s="66" t="str">
        <f t="shared" si="7"/>
        <v/>
      </c>
      <c r="AC45" s="66" t="str">
        <f t="shared" si="7"/>
        <v/>
      </c>
      <c r="AD45" s="66" t="str">
        <f t="shared" si="7"/>
        <v/>
      </c>
      <c r="AE45" s="66" t="str">
        <f t="shared" si="7"/>
        <v/>
      </c>
      <c r="AF45" s="66" t="str">
        <f t="shared" si="7"/>
        <v/>
      </c>
      <c r="AG45" s="66" t="str">
        <f t="shared" si="7"/>
        <v/>
      </c>
      <c r="AH45" s="66" t="str">
        <f t="shared" si="7"/>
        <v/>
      </c>
      <c r="AI45" s="66"/>
      <c r="AJ45" s="66"/>
      <c r="AK45" s="97"/>
    </row>
    <row r="46" spans="1:37" s="23" customFormat="1" ht="18" customHeight="1">
      <c r="A46" s="24"/>
      <c r="B46" s="88" t="str">
        <f>"Tổng số được tổng kết:   "&amp;40-COUNTBLANK($P$5:$P$44)</f>
        <v>Tổng số được tổng kết:   14</v>
      </c>
      <c r="C46" s="87"/>
      <c r="D46" s="303" t="str">
        <f>IF(40-COUNTBLANK($P$5:$P$44)=0,"Giỏi: 0 (0%)","Giỏi: "&amp;COUNTIF(R$5:R$44,"Giỏi")&amp;" ("&amp;ROUND(COUNTIF(R$5:R$44,"Giỏi")*100/(40-COUNTBLANK($P$5:$P$44)),1)&amp;"%)")</f>
        <v>Giỏi: 9 (64.3%)</v>
      </c>
      <c r="E46" s="303"/>
      <c r="F46" s="303"/>
      <c r="G46" s="303"/>
      <c r="H46" s="303"/>
      <c r="I46" s="303"/>
      <c r="J46" s="305" t="str">
        <f>IF(40-COUNTBLANK($P$5:$P$44)=0,"Khá: 0 (0%)","Khá: "&amp;COUNTIF(R$5:R$44,"Khá")&amp;" ("&amp;ROUND(COUNTIF(R$5:R$44,"Khá")*100/(40-COUNTBLANK($P$5:$P$44)),1)&amp;"%)")</f>
        <v>Khá: 2 (14.3%)</v>
      </c>
      <c r="K46" s="305"/>
      <c r="L46" s="305"/>
      <c r="M46" s="305"/>
      <c r="N46" s="305"/>
      <c r="O46" s="305"/>
      <c r="P46" s="303" t="str">
        <f>IF(40-COUNTBLANK($P$5:$P$44)=0,"TB: 0 (0%)","TB: "&amp;COUNTIF(R$5:R$44,"TB")&amp;" ("&amp;ROUND(COUNTIF(R$5:R$44,"TB")*100/(40-COUNTBLANK($P$5:$P$44)),1)&amp;"%)")</f>
        <v>TB: 1 (7.1%)</v>
      </c>
      <c r="Q46" s="303"/>
      <c r="R46" s="303"/>
      <c r="S46" s="88" t="str">
        <f>"  Tổng số được tổng kết:  "&amp;40-COUNTBLANK($P$5:$P$44)</f>
        <v xml:space="preserve">  Tổng số được tổng kết:  14</v>
      </c>
      <c r="U46" s="87"/>
      <c r="V46" s="303" t="str">
        <f>IF(40-COUNTBLANK($P$5:$P$44)=0,"Giỏi: 0 (0%)","Giỏi: "&amp;COUNTIF(AK$5:AK$44,"Giỏi")&amp;" ("&amp;ROUND(COUNTIF(AK$5:AK$44,"Giỏi")*100/(40-COUNTBLANK($P$5:$P$44)),1)&amp;"%)")</f>
        <v>Giỏi: 5 (35.7%)</v>
      </c>
      <c r="W46" s="303"/>
      <c r="X46" s="303"/>
      <c r="Y46" s="303"/>
      <c r="Z46" s="303"/>
      <c r="AA46" s="303"/>
      <c r="AB46" s="305" t="str">
        <f>IF(40-COUNTBLANK($P$5:$P$44)=0,"Khá: 0 (0%)","Khá: "&amp;COUNTIF(AK$5:AK$44,"Khá")&amp;" ("&amp;ROUND(COUNTIF(AK$5:AK$44,"Khá")*100/(40-COUNTBLANK($P$5:$P$44)),1)&amp;"%)")</f>
        <v>Khá: 6 (42.9%)</v>
      </c>
      <c r="AC46" s="305"/>
      <c r="AD46" s="305"/>
      <c r="AE46" s="305"/>
      <c r="AF46" s="305"/>
      <c r="AG46" s="305"/>
      <c r="AH46" s="303" t="str">
        <f>IF(40-COUNTBLANK($P$5:$P$44)=0,"TB: 0 (0%)","TB: "&amp;COUNTIF(AK$5:AK$44,"TB")&amp;" ("&amp;ROUND(COUNTIF(AK$5:AK$44,"TB")*100/(40-COUNTBLANK($P$5:$P$44)),1)&amp;"%)")</f>
        <v>TB: 2 (14.3%)</v>
      </c>
      <c r="AI46" s="303"/>
      <c r="AJ46" s="303"/>
      <c r="AK46" s="303"/>
    </row>
    <row r="47" spans="1:37" s="23" customFormat="1" ht="18" customHeight="1">
      <c r="A47" s="24"/>
      <c r="B47" s="65"/>
      <c r="C47" s="65"/>
      <c r="D47" s="304" t="str">
        <f>IF(40-COUNTBLANK($P$5:$P$44)=0,"Yếu: 0 (0%)","Yếu: "&amp;COUNTIF(R$5:R$44,"Yếu")&amp;" ("&amp;ROUND(COUNTIF(R$5:R$44,"Yếu")*100/(40-COUNTBLANK($P$5:$P$44)),1)&amp;"%)")</f>
        <v>Yếu: 0 (0%)</v>
      </c>
      <c r="E47" s="304"/>
      <c r="F47" s="304"/>
      <c r="G47" s="304"/>
      <c r="H47" s="304"/>
      <c r="I47" s="304"/>
      <c r="J47" s="304" t="str">
        <f>IF(40-COUNTBLANK($P$5:$P$44)=0,"Kém: 0 (0%)","Kém: "&amp;COUNTIF(R$5:R$44,"Kém")&amp;" ("&amp;ROUND(COUNTIF(R$5:R$44,"Kém")*100/(40-COUNTBLANK($P$5:$P$44)),1)&amp;"%)")</f>
        <v>Kém: 2 (14.3%)</v>
      </c>
      <c r="K47" s="304"/>
      <c r="L47" s="304"/>
      <c r="M47" s="304"/>
      <c r="N47" s="304"/>
      <c r="O47" s="304"/>
      <c r="Q47" s="25"/>
      <c r="S47" s="24"/>
      <c r="T47" s="65"/>
      <c r="U47" s="65"/>
      <c r="V47" s="304" t="str">
        <f>IF(40-COUNTBLANK($P$5:$P$44)=0,"Yếu: 0 (0%)","Yếu: "&amp;COUNTIF(AK$5:AK$44,"Yếu")&amp;" ("&amp;ROUND(COUNTIF(AK$5:AK$44,"Yếu")*100/(40-COUNTBLANK($P$5:$P$44)),1)&amp;"%)")</f>
        <v>Yếu: 0 (0%)</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sort="0"/>
  <customSheetViews>
    <customSheetView guid="{E68D9D97-1862-4956-AC88-DC3F0C392D77}" showRuler="0">
      <pane xSplit="2" topLeftCell="C1" activePane="topRight" state="frozen"/>
      <selection pane="topRight" activeCell="C1" sqref="C1:C65536"/>
      <pageMargins left="0.5" right="0.25" top="0.25" bottom="0.25" header="0.25" footer="0.5"/>
      <pageSetup orientation="portrait" horizontalDpi="300" verticalDpi="300" r:id="rId1"/>
      <headerFooter alignWithMargins="0"/>
    </customSheetView>
  </customSheetViews>
  <mergeCells count="25">
    <mergeCell ref="AB46:AG46"/>
    <mergeCell ref="AH46:AK46"/>
    <mergeCell ref="D47:I47"/>
    <mergeCell ref="J47:O47"/>
    <mergeCell ref="V47:AA47"/>
    <mergeCell ref="AB47:AG47"/>
    <mergeCell ref="D46:I46"/>
    <mergeCell ref="J46:O46"/>
    <mergeCell ref="P46:R46"/>
    <mergeCell ref="V46:AA46"/>
    <mergeCell ref="A45:C45"/>
    <mergeCell ref="S45:U45"/>
    <mergeCell ref="B4:C4"/>
    <mergeCell ref="D4:I4"/>
    <mergeCell ref="J4:O4"/>
    <mergeCell ref="T4:U4"/>
    <mergeCell ref="A3:R3"/>
    <mergeCell ref="S3:AK3"/>
    <mergeCell ref="V4:AA4"/>
    <mergeCell ref="AB4:AG4"/>
    <mergeCell ref="A1:C1"/>
    <mergeCell ref="Q1:R1"/>
    <mergeCell ref="S1:U1"/>
    <mergeCell ref="A2:D2"/>
    <mergeCell ref="S2:V2"/>
  </mergeCells>
  <phoneticPr fontId="10" type="noConversion"/>
  <conditionalFormatting sqref="D5 V5">
    <cfRule type="cellIs" priority="1" stopIfTrue="1" operator="between">
      <formula>0</formula>
      <formula>10</formula>
    </cfRule>
  </conditionalFormatting>
  <conditionalFormatting sqref="D45 V45">
    <cfRule type="cellIs" dxfId="59" priority="2" stopIfTrue="1" operator="notEqual">
      <formula>""""""</formula>
    </cfRule>
  </conditionalFormatting>
  <conditionalFormatting sqref="A45:C45">
    <cfRule type="cellIs" dxfId="58" priority="3" stopIfTrue="1" operator="equal">
      <formula>"CHÚ Ý: THIẾU CỘT ĐIỂM TẠI X"</formula>
    </cfRule>
  </conditionalFormatting>
  <conditionalFormatting sqref="S45:U45">
    <cfRule type="cellIs" dxfId="57"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promptTitle="CHÚ Ý" prompt="NHẬP ĐIỂM VÀO NHỮNG Ô NÀY" sqref="V5:AH44">
      <formula1>0</formula1>
      <formula2>10</formula2>
    </dataValidation>
    <dataValidation type="decimal" allowBlank="1" showErrorMessage="1" errorTitle="CHÚ Ý:" error="      Điểm không âm và không quá 10! _x000a_Click Retry để nhập lại, Cancel để bỏ qua." sqref="D5:P44">
      <formula1>0</formula1>
      <formula2>10</formula2>
    </dataValidation>
  </dataValidations>
  <hyperlinks>
    <hyperlink ref="A4" location="BÌA!A1" display="STT"/>
    <hyperlink ref="S4" location="BÌA!A1" display="STT"/>
  </hyperlinks>
  <pageMargins left="0.51181102362204722" right="0" top="3.937007874015748E-2" bottom="3.937007874015748E-2" header="0.23622047244094491" footer="0.51181102362204722"/>
  <pageSetup paperSize="9" orientation="portrait" horizontalDpi="300"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workbookViewId="0">
      <pane xSplit="3" ySplit="4" topLeftCell="N11" activePane="bottomRight" state="frozen"/>
      <selection pane="topRight" activeCell="D1" sqref="D1"/>
      <selection pane="bottomLeft" activeCell="A5" sqref="A5"/>
      <selection pane="bottomRight" activeCell="P18" sqref="P18"/>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"&amp;M_L!C8&amp; " - "&amp;"GVBM: "&amp;M_L!D8</f>
        <v xml:space="preserve">BẢNG ĐIỂM HỌC KỲ I - MÔN HÓA - GVBM: </v>
      </c>
      <c r="B3" s="298"/>
      <c r="C3" s="298"/>
      <c r="D3" s="298"/>
      <c r="E3" s="298"/>
      <c r="F3" s="298"/>
      <c r="G3" s="298"/>
      <c r="H3" s="298"/>
      <c r="I3" s="298"/>
      <c r="J3" s="298"/>
      <c r="K3" s="298"/>
      <c r="L3" s="298"/>
      <c r="M3" s="298"/>
      <c r="N3" s="298"/>
      <c r="O3" s="298"/>
      <c r="P3" s="298"/>
      <c r="Q3" s="298"/>
      <c r="R3" s="299"/>
      <c r="S3" s="297" t="str">
        <f xml:space="preserve"> "BẢNG ĐIỂM HỌC KỲ II - "&amp;"MÔN "&amp;M_L!C8&amp; " - "&amp;"GVBM: "&amp;M_L!E8</f>
        <v xml:space="preserve">BẢNG ĐIỂM HỌC KỲ II - MÔN HÓA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99</v>
      </c>
      <c r="E4" s="294"/>
      <c r="F4" s="294"/>
      <c r="G4" s="294"/>
      <c r="H4" s="294"/>
      <c r="I4" s="295"/>
      <c r="J4" s="296" t="s">
        <v>98</v>
      </c>
      <c r="K4" s="294"/>
      <c r="L4" s="294"/>
      <c r="M4" s="294"/>
      <c r="N4" s="294"/>
      <c r="O4" s="295"/>
      <c r="P4" s="118" t="s">
        <v>6</v>
      </c>
      <c r="Q4" s="17" t="s">
        <v>28</v>
      </c>
      <c r="R4" s="16" t="s">
        <v>29</v>
      </c>
      <c r="S4" s="109" t="s">
        <v>27</v>
      </c>
      <c r="T4" s="300" t="s">
        <v>22</v>
      </c>
      <c r="U4" s="301"/>
      <c r="V4" s="293" t="s">
        <v>99</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250">
        <v>9</v>
      </c>
      <c r="E5" s="251">
        <v>9</v>
      </c>
      <c r="F5" s="251">
        <v>8</v>
      </c>
      <c r="G5" s="28"/>
      <c r="H5" s="28"/>
      <c r="I5" s="29"/>
      <c r="J5" s="30"/>
      <c r="K5" s="31"/>
      <c r="L5" s="31"/>
      <c r="M5" s="32"/>
      <c r="N5" s="32"/>
      <c r="O5" s="33">
        <v>8</v>
      </c>
      <c r="P5" s="34">
        <v>9.5</v>
      </c>
      <c r="Q5" s="35">
        <f>IF(OR(COUNT($P5)=0,C5=""),"",ROUND(AVERAGE(D5:P5,J5:P5,P5),1))</f>
        <v>8.8000000000000007</v>
      </c>
      <c r="R5" s="68" t="str">
        <f>IF($Q5="","",IF($Q5&gt;=8,"Giỏi",IF($Q5&gt;=6.5,"Khá",IF($Q5&gt;=5,"TB",IF($Q5&gt;=3.5,"Yếu","Kém")))))</f>
        <v>Giỏi</v>
      </c>
      <c r="S5" s="67">
        <v>1</v>
      </c>
      <c r="T5" s="113" t="str">
        <f>IF(B5&lt;&gt;"",B5,"")</f>
        <v>Lê Vũ Hoàng Thiện</v>
      </c>
      <c r="U5" s="26" t="str">
        <f>IF(C5&lt;&gt;"",C5,"")</f>
        <v>Thiện</v>
      </c>
      <c r="V5" s="27"/>
      <c r="W5" s="28"/>
      <c r="X5" s="28"/>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250">
        <v>9</v>
      </c>
      <c r="E6" s="251">
        <v>8</v>
      </c>
      <c r="F6" s="251">
        <v>9</v>
      </c>
      <c r="G6" s="38"/>
      <c r="H6" s="38"/>
      <c r="I6" s="39"/>
      <c r="J6" s="40"/>
      <c r="K6" s="41"/>
      <c r="L6" s="41"/>
      <c r="M6" s="42"/>
      <c r="N6" s="42"/>
      <c r="O6" s="43">
        <v>9</v>
      </c>
      <c r="P6" s="44">
        <v>9</v>
      </c>
      <c r="Q6" s="45">
        <f t="shared" ref="Q6:Q44" si="0">IF(OR(COUNT($P6)=0,C6=""),"",ROUND(AVERAGE(D6:P6,J6:P6,P6),1))</f>
        <v>8.9</v>
      </c>
      <c r="R6" s="70" t="str">
        <f t="shared" ref="R6:R44" si="1">IF($Q6="","",IF($Q6&gt;=8,"Giỏi",IF($Q6&gt;=6.5,"Khá",IF($Q6&gt;=5,"TB",IF($Q6&gt;=3.5,"Yếu","Kém")))))</f>
        <v>Giỏi</v>
      </c>
      <c r="S6" s="69">
        <v>2</v>
      </c>
      <c r="T6" s="114" t="str">
        <f t="shared" ref="T6:U44" si="2">IF(B6&lt;&gt;"",B6,"")</f>
        <v>Nguyễn Thị Kim Quỳnh</v>
      </c>
      <c r="U6" s="36" t="str">
        <f t="shared" si="2"/>
        <v>Quỳnh</v>
      </c>
      <c r="V6" s="37">
        <v>7</v>
      </c>
      <c r="W6" s="38">
        <v>9</v>
      </c>
      <c r="X6" s="38">
        <v>8</v>
      </c>
      <c r="Y6" s="38"/>
      <c r="Z6" s="38"/>
      <c r="AA6" s="39"/>
      <c r="AB6" s="40"/>
      <c r="AC6" s="41"/>
      <c r="AD6" s="41"/>
      <c r="AE6" s="42"/>
      <c r="AF6" s="42"/>
      <c r="AG6" s="43">
        <v>10</v>
      </c>
      <c r="AH6" s="44">
        <v>9.8000000000000007</v>
      </c>
      <c r="AI6" s="45">
        <f t="shared" ref="AI6:AI44" si="3">IF(OR(COUNT($AH6)=0,U6=""),"",ROUND(AVERAGE(V6:AH6,AB6:AH6,AH6),1))</f>
        <v>9.1999999999999993</v>
      </c>
      <c r="AJ6" s="91">
        <f t="shared" ref="AJ6:AJ44" si="4">IF(OR(COUNT(AI6)=0,COUNT(Q6)=0),"",ROUND(AVERAGE(AI6,AI6,Q6),1))</f>
        <v>9.1</v>
      </c>
      <c r="AK6" s="70" t="str">
        <f t="shared" ref="AK6:AK44" si="5">IF($AJ6="","",IF($AJ6&gt;=8,"Giỏi",IF($AJ6&gt;=6.5,"Khá",IF($AJ6&gt;=5,"TB",IF($AJ6&gt;=3.5,"Yếu","Kém")))))</f>
        <v>Giỏi</v>
      </c>
    </row>
    <row r="7" spans="1:37" s="23" customFormat="1" ht="17.25" customHeight="1">
      <c r="A7" s="69">
        <v>3</v>
      </c>
      <c r="B7" s="114" t="str">
        <f>IF(DS!B7&lt;&gt;"",DS!B7,"")</f>
        <v>Nguyễn Công Minh</v>
      </c>
      <c r="C7" s="36" t="str">
        <f>IF(DS!C7&lt;&gt;"",DS!C7,"")</f>
        <v>Minh</v>
      </c>
      <c r="D7" s="250">
        <v>9</v>
      </c>
      <c r="E7" s="251">
        <v>9</v>
      </c>
      <c r="F7" s="251">
        <v>8</v>
      </c>
      <c r="G7" s="38"/>
      <c r="H7" s="38"/>
      <c r="I7" s="39"/>
      <c r="J7" s="40"/>
      <c r="K7" s="41"/>
      <c r="L7" s="41"/>
      <c r="M7" s="42"/>
      <c r="N7" s="42"/>
      <c r="O7" s="43">
        <v>8.3000000000000007</v>
      </c>
      <c r="P7" s="44">
        <v>9</v>
      </c>
      <c r="Q7" s="45">
        <f t="shared" si="0"/>
        <v>8.6999999999999993</v>
      </c>
      <c r="R7" s="70" t="str">
        <f t="shared" si="1"/>
        <v>Giỏi</v>
      </c>
      <c r="S7" s="69">
        <v>3</v>
      </c>
      <c r="T7" s="114" t="str">
        <f t="shared" si="2"/>
        <v>Nguyễn Công Minh</v>
      </c>
      <c r="U7" s="36" t="str">
        <f t="shared" si="2"/>
        <v>Minh</v>
      </c>
      <c r="V7" s="37">
        <v>8</v>
      </c>
      <c r="W7" s="38">
        <v>9</v>
      </c>
      <c r="X7" s="38">
        <v>7.4</v>
      </c>
      <c r="Y7" s="38"/>
      <c r="Z7" s="38"/>
      <c r="AA7" s="39"/>
      <c r="AB7" s="40"/>
      <c r="AC7" s="41"/>
      <c r="AD7" s="41"/>
      <c r="AE7" s="42"/>
      <c r="AF7" s="42"/>
      <c r="AG7" s="43">
        <v>9.3000000000000007</v>
      </c>
      <c r="AH7" s="44">
        <v>7.8</v>
      </c>
      <c r="AI7" s="45">
        <f t="shared" si="3"/>
        <v>8.3000000000000007</v>
      </c>
      <c r="AJ7" s="91">
        <f t="shared" si="4"/>
        <v>8.4</v>
      </c>
      <c r="AK7" s="70" t="str">
        <f t="shared" si="5"/>
        <v>Giỏi</v>
      </c>
    </row>
    <row r="8" spans="1:37" s="23" customFormat="1" ht="17.25" customHeight="1">
      <c r="A8" s="69">
        <v>4</v>
      </c>
      <c r="B8" s="114" t="str">
        <f>IF(DS!B8&lt;&gt;"",DS!B8,"")</f>
        <v>Nguyễn Minh Triết</v>
      </c>
      <c r="C8" s="36" t="str">
        <f>IF(DS!C8&lt;&gt;"",DS!C8,"")</f>
        <v>Triết</v>
      </c>
      <c r="D8" s="250">
        <v>8</v>
      </c>
      <c r="E8" s="251">
        <v>8</v>
      </c>
      <c r="F8" s="251">
        <v>8</v>
      </c>
      <c r="G8" s="38"/>
      <c r="H8" s="38"/>
      <c r="I8" s="39"/>
      <c r="J8" s="40"/>
      <c r="K8" s="41"/>
      <c r="L8" s="41"/>
      <c r="M8" s="42"/>
      <c r="N8" s="42"/>
      <c r="O8" s="43">
        <v>6.3</v>
      </c>
      <c r="P8" s="44">
        <v>8.8000000000000007</v>
      </c>
      <c r="Q8" s="45">
        <f t="shared" si="0"/>
        <v>7.9</v>
      </c>
      <c r="R8" s="70" t="str">
        <f t="shared" si="1"/>
        <v>Khá</v>
      </c>
      <c r="S8" s="69">
        <v>4</v>
      </c>
      <c r="T8" s="114" t="str">
        <f t="shared" si="2"/>
        <v>Nguyễn Minh Triết</v>
      </c>
      <c r="U8" s="36" t="str">
        <f t="shared" si="2"/>
        <v>Triết</v>
      </c>
      <c r="V8" s="37">
        <v>8.3000000000000007</v>
      </c>
      <c r="W8" s="38">
        <v>8.5</v>
      </c>
      <c r="X8" s="38">
        <v>7.2</v>
      </c>
      <c r="Y8" s="38"/>
      <c r="Z8" s="38"/>
      <c r="AA8" s="39"/>
      <c r="AB8" s="40"/>
      <c r="AC8" s="41"/>
      <c r="AD8" s="41"/>
      <c r="AE8" s="42"/>
      <c r="AF8" s="42"/>
      <c r="AG8" s="43">
        <v>9.8000000000000007</v>
      </c>
      <c r="AH8" s="44">
        <v>8.5</v>
      </c>
      <c r="AI8" s="45">
        <f t="shared" si="3"/>
        <v>8.6</v>
      </c>
      <c r="AJ8" s="91">
        <f t="shared" si="4"/>
        <v>8.4</v>
      </c>
      <c r="AK8" s="70" t="str">
        <f t="shared" si="5"/>
        <v>Giỏi</v>
      </c>
    </row>
    <row r="9" spans="1:37" s="23" customFormat="1" ht="17.25" customHeight="1">
      <c r="A9" s="75">
        <v>5</v>
      </c>
      <c r="B9" s="115" t="str">
        <f>IF(DS!B9&lt;&gt;"",DS!B9,"")</f>
        <v>Đào Ngọc Sáng</v>
      </c>
      <c r="C9" s="76" t="str">
        <f>IF(DS!C9&lt;&gt;"",DS!C9,"")</f>
        <v>sáng</v>
      </c>
      <c r="D9" s="252">
        <v>6</v>
      </c>
      <c r="E9" s="253">
        <v>6</v>
      </c>
      <c r="F9" s="253">
        <v>6</v>
      </c>
      <c r="G9" s="78"/>
      <c r="H9" s="78"/>
      <c r="I9" s="79"/>
      <c r="J9" s="80"/>
      <c r="K9" s="81"/>
      <c r="L9" s="81"/>
      <c r="M9" s="82"/>
      <c r="N9" s="82"/>
      <c r="O9" s="83">
        <v>4</v>
      </c>
      <c r="P9" s="84">
        <v>5</v>
      </c>
      <c r="Q9" s="85">
        <f t="shared" si="0"/>
        <v>5.0999999999999996</v>
      </c>
      <c r="R9" s="86" t="str">
        <f t="shared" si="1"/>
        <v>TB</v>
      </c>
      <c r="S9" s="75">
        <v>5</v>
      </c>
      <c r="T9" s="115" t="str">
        <f t="shared" si="2"/>
        <v>Đào Ngọc Sáng</v>
      </c>
      <c r="U9" s="76" t="str">
        <f t="shared" si="2"/>
        <v>sáng</v>
      </c>
      <c r="V9" s="247">
        <v>6</v>
      </c>
      <c r="W9" s="78">
        <v>7.5</v>
      </c>
      <c r="X9" s="78">
        <v>6.4</v>
      </c>
      <c r="Y9" s="78"/>
      <c r="Z9" s="78"/>
      <c r="AA9" s="79"/>
      <c r="AB9" s="80"/>
      <c r="AC9" s="81"/>
      <c r="AD9" s="81"/>
      <c r="AE9" s="82"/>
      <c r="AF9" s="82"/>
      <c r="AG9" s="241">
        <v>4.5</v>
      </c>
      <c r="AH9" s="242">
        <v>5.5</v>
      </c>
      <c r="AI9" s="85">
        <f t="shared" si="3"/>
        <v>5.7</v>
      </c>
      <c r="AJ9" s="92">
        <f t="shared" si="4"/>
        <v>5.5</v>
      </c>
      <c r="AK9" s="86" t="str">
        <f t="shared" si="5"/>
        <v>TB</v>
      </c>
    </row>
    <row r="10" spans="1:37" s="23" customFormat="1" ht="17.25" customHeight="1">
      <c r="A10" s="73">
        <v>6</v>
      </c>
      <c r="B10" s="116" t="str">
        <f>IF(DS!B10&lt;&gt;"",DS!B10,"")</f>
        <v>Nguyễn Thông Cường</v>
      </c>
      <c r="C10" s="26" t="str">
        <f>IF(DS!C10&lt;&gt;"",DS!C10,"")</f>
        <v>Cường</v>
      </c>
      <c r="D10" s="250">
        <v>8</v>
      </c>
      <c r="E10" s="251">
        <v>7</v>
      </c>
      <c r="F10" s="251">
        <v>8</v>
      </c>
      <c r="G10" s="57"/>
      <c r="H10" s="57"/>
      <c r="I10" s="58"/>
      <c r="J10" s="59"/>
      <c r="K10" s="60"/>
      <c r="L10" s="60"/>
      <c r="M10" s="61"/>
      <c r="N10" s="61"/>
      <c r="O10" s="62">
        <v>6.6</v>
      </c>
      <c r="P10" s="63">
        <v>9</v>
      </c>
      <c r="Q10" s="64">
        <f t="shared" si="0"/>
        <v>7.9</v>
      </c>
      <c r="R10" s="74" t="str">
        <f>IF($Q10="","",IF($Q10&gt;=8,"Giỏi",IF($Q10&gt;=6.5,"Khá",IF($Q10&gt;=5,"TB",IF($Q10&gt;=3.5,"Yếu","Kém")))))</f>
        <v>Khá</v>
      </c>
      <c r="S10" s="73">
        <v>6</v>
      </c>
      <c r="T10" s="116" t="str">
        <f t="shared" si="2"/>
        <v>Nguyễn Thông Cường</v>
      </c>
      <c r="U10" s="26" t="str">
        <f t="shared" si="2"/>
        <v>Cường</v>
      </c>
      <c r="V10" s="248">
        <v>8.3000000000000007</v>
      </c>
      <c r="W10" s="57">
        <v>9.5</v>
      </c>
      <c r="X10" s="57">
        <v>7.9</v>
      </c>
      <c r="Y10" s="57"/>
      <c r="Z10" s="57"/>
      <c r="AA10" s="58"/>
      <c r="AB10" s="59"/>
      <c r="AC10" s="60"/>
      <c r="AD10" s="60"/>
      <c r="AE10" s="61"/>
      <c r="AF10" s="61"/>
      <c r="AG10" s="243">
        <v>8.8000000000000007</v>
      </c>
      <c r="AH10" s="244">
        <v>9</v>
      </c>
      <c r="AI10" s="64">
        <f t="shared" si="3"/>
        <v>8.8000000000000007</v>
      </c>
      <c r="AJ10" s="93">
        <f t="shared" si="4"/>
        <v>8.5</v>
      </c>
      <c r="AK10" s="74" t="str">
        <f t="shared" si="5"/>
        <v>Giỏi</v>
      </c>
    </row>
    <row r="11" spans="1:37" s="23" customFormat="1" ht="17.25" customHeight="1">
      <c r="A11" s="69">
        <v>7</v>
      </c>
      <c r="B11" s="114" t="str">
        <f>IF(DS!B11&lt;&gt;"",DS!B11,"")</f>
        <v>Phan Vĩnh Phú</v>
      </c>
      <c r="C11" s="36" t="str">
        <f>IF(DS!C11&lt;&gt;"",DS!C11,"")</f>
        <v>Phú</v>
      </c>
      <c r="D11" s="250">
        <v>8</v>
      </c>
      <c r="E11" s="251">
        <v>9</v>
      </c>
      <c r="F11" s="251">
        <v>7</v>
      </c>
      <c r="G11" s="38"/>
      <c r="H11" s="38"/>
      <c r="I11" s="39"/>
      <c r="J11" s="40"/>
      <c r="K11" s="41"/>
      <c r="L11" s="41"/>
      <c r="M11" s="42"/>
      <c r="N11" s="42"/>
      <c r="O11" s="43">
        <v>7.5</v>
      </c>
      <c r="P11" s="44">
        <v>7.5</v>
      </c>
      <c r="Q11" s="45">
        <f t="shared" si="0"/>
        <v>7.7</v>
      </c>
      <c r="R11" s="70" t="str">
        <f t="shared" si="1"/>
        <v>Khá</v>
      </c>
      <c r="S11" s="69">
        <v>7</v>
      </c>
      <c r="T11" s="114" t="str">
        <f t="shared" si="2"/>
        <v>Phan Vĩnh Phú</v>
      </c>
      <c r="U11" s="36" t="str">
        <f t="shared" si="2"/>
        <v>Phú</v>
      </c>
      <c r="V11" s="249">
        <v>5.3</v>
      </c>
      <c r="W11" s="38">
        <v>7.3</v>
      </c>
      <c r="X11" s="38">
        <v>7.7</v>
      </c>
      <c r="Y11" s="38"/>
      <c r="Z11" s="38"/>
      <c r="AA11" s="39"/>
      <c r="AB11" s="40"/>
      <c r="AC11" s="41"/>
      <c r="AD11" s="41"/>
      <c r="AE11" s="42"/>
      <c r="AF11" s="42"/>
      <c r="AG11" s="245">
        <v>9</v>
      </c>
      <c r="AH11" s="246">
        <v>6.8</v>
      </c>
      <c r="AI11" s="45">
        <f t="shared" si="3"/>
        <v>7.3</v>
      </c>
      <c r="AJ11" s="91">
        <f t="shared" si="4"/>
        <v>7.4</v>
      </c>
      <c r="AK11" s="70" t="str">
        <f t="shared" si="5"/>
        <v>Khá</v>
      </c>
    </row>
    <row r="12" spans="1:37" s="23" customFormat="1" ht="17.25" customHeight="1">
      <c r="A12" s="69">
        <v>8</v>
      </c>
      <c r="B12" s="114" t="str">
        <f>IF(DS!B12&lt;&gt;"",DS!B12,"")</f>
        <v>Dương Thiên Thanh</v>
      </c>
      <c r="C12" s="36" t="str">
        <f>IF(DS!C12&lt;&gt;"",DS!C12,"")</f>
        <v>Thanh</v>
      </c>
      <c r="D12" s="250">
        <v>8</v>
      </c>
      <c r="E12" s="251">
        <v>8</v>
      </c>
      <c r="F12" s="251">
        <v>8</v>
      </c>
      <c r="G12" s="38"/>
      <c r="H12" s="38"/>
      <c r="I12" s="39"/>
      <c r="J12" s="40"/>
      <c r="K12" s="41"/>
      <c r="L12" s="41"/>
      <c r="M12" s="42"/>
      <c r="N12" s="42"/>
      <c r="O12" s="43">
        <v>7.8</v>
      </c>
      <c r="P12" s="44">
        <v>8.5</v>
      </c>
      <c r="Q12" s="45">
        <f t="shared" si="0"/>
        <v>8.1</v>
      </c>
      <c r="R12" s="70" t="str">
        <f t="shared" si="1"/>
        <v>Giỏi</v>
      </c>
      <c r="S12" s="69">
        <v>8</v>
      </c>
      <c r="T12" s="114" t="str">
        <f t="shared" si="2"/>
        <v>Dương Thiên Thanh</v>
      </c>
      <c r="U12" s="36" t="str">
        <f t="shared" si="2"/>
        <v>Thanh</v>
      </c>
      <c r="V12" s="247">
        <v>5.8</v>
      </c>
      <c r="W12" s="38">
        <v>8</v>
      </c>
      <c r="X12" s="38">
        <v>7.9</v>
      </c>
      <c r="Y12" s="38"/>
      <c r="Z12" s="38"/>
      <c r="AA12" s="39"/>
      <c r="AB12" s="40"/>
      <c r="AC12" s="41"/>
      <c r="AD12" s="41"/>
      <c r="AE12" s="42"/>
      <c r="AF12" s="42"/>
      <c r="AG12" s="241">
        <v>8.8000000000000007</v>
      </c>
      <c r="AH12" s="242">
        <v>8.3000000000000007</v>
      </c>
      <c r="AI12" s="45">
        <f t="shared" si="3"/>
        <v>8</v>
      </c>
      <c r="AJ12" s="91">
        <f t="shared" si="4"/>
        <v>8</v>
      </c>
      <c r="AK12" s="70" t="str">
        <f t="shared" si="5"/>
        <v>Giỏi</v>
      </c>
    </row>
    <row r="13" spans="1:37" s="23" customFormat="1" ht="17.25" customHeight="1">
      <c r="A13" s="69">
        <v>9</v>
      </c>
      <c r="B13" s="114" t="str">
        <f>IF(DS!B13&lt;&gt;"",DS!B13,"")</f>
        <v>Trần Nguyễn Quốc Thuận</v>
      </c>
      <c r="C13" s="36" t="str">
        <f>IF(DS!C13&lt;&gt;"",DS!C13,"")</f>
        <v>Thuận</v>
      </c>
      <c r="D13" s="252">
        <v>6</v>
      </c>
      <c r="E13" s="253">
        <v>8</v>
      </c>
      <c r="F13" s="253">
        <v>7</v>
      </c>
      <c r="G13" s="38"/>
      <c r="H13" s="38"/>
      <c r="I13" s="39"/>
      <c r="J13" s="40"/>
      <c r="K13" s="41"/>
      <c r="L13" s="41"/>
      <c r="M13" s="42"/>
      <c r="N13" s="42"/>
      <c r="O13" s="43">
        <v>7</v>
      </c>
      <c r="P13" s="44">
        <v>8.8000000000000007</v>
      </c>
      <c r="Q13" s="45">
        <f t="shared" si="0"/>
        <v>7.7</v>
      </c>
      <c r="R13" s="70" t="str">
        <f t="shared" si="1"/>
        <v>Khá</v>
      </c>
      <c r="S13" s="69">
        <v>9</v>
      </c>
      <c r="T13" s="114" t="str">
        <f t="shared" si="2"/>
        <v>Trần Nguyễn Quốc Thuận</v>
      </c>
      <c r="U13" s="36" t="str">
        <f t="shared" si="2"/>
        <v>Thuận</v>
      </c>
      <c r="V13" s="247">
        <v>6</v>
      </c>
      <c r="W13" s="38">
        <v>7.5</v>
      </c>
      <c r="X13" s="38">
        <v>7.1</v>
      </c>
      <c r="Y13" s="38"/>
      <c r="Z13" s="38"/>
      <c r="AA13" s="39"/>
      <c r="AB13" s="40"/>
      <c r="AC13" s="41"/>
      <c r="AD13" s="41"/>
      <c r="AE13" s="42"/>
      <c r="AF13" s="42"/>
      <c r="AG13" s="241">
        <v>9.3000000000000007</v>
      </c>
      <c r="AH13" s="242">
        <v>6.3</v>
      </c>
      <c r="AI13" s="45">
        <f t="shared" si="3"/>
        <v>7.3</v>
      </c>
      <c r="AJ13" s="91">
        <f t="shared" si="4"/>
        <v>7.4</v>
      </c>
      <c r="AK13" s="70" t="str">
        <f t="shared" si="5"/>
        <v>Khá</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v>5.0999999999999996</v>
      </c>
      <c r="P14" s="84">
        <v>5.0999999999999996</v>
      </c>
      <c r="Q14" s="85">
        <f t="shared" si="0"/>
        <v>5.0999999999999996</v>
      </c>
      <c r="R14" s="86" t="str">
        <f t="shared" si="1"/>
        <v>TB</v>
      </c>
      <c r="S14" s="75">
        <v>10</v>
      </c>
      <c r="T14" s="115" t="str">
        <f t="shared" si="2"/>
        <v>đặng Nhật</v>
      </c>
      <c r="U14" s="76" t="str">
        <f t="shared" si="2"/>
        <v>Huy</v>
      </c>
      <c r="V14" s="37">
        <v>6.5</v>
      </c>
      <c r="W14" s="38">
        <v>9</v>
      </c>
      <c r="X14" s="38">
        <v>8.1</v>
      </c>
      <c r="Y14" s="78"/>
      <c r="Z14" s="78"/>
      <c r="AA14" s="79"/>
      <c r="AB14" s="80"/>
      <c r="AC14" s="81"/>
      <c r="AD14" s="81"/>
      <c r="AE14" s="82"/>
      <c r="AF14" s="82"/>
      <c r="AG14" s="241">
        <v>9.8000000000000007</v>
      </c>
      <c r="AH14" s="242">
        <v>7.5</v>
      </c>
      <c r="AI14" s="85">
        <f t="shared" si="3"/>
        <v>8.1999999999999993</v>
      </c>
      <c r="AJ14" s="92">
        <f t="shared" si="4"/>
        <v>7.2</v>
      </c>
      <c r="AK14" s="86" t="str">
        <f t="shared" si="5"/>
        <v>Khá</v>
      </c>
    </row>
    <row r="15" spans="1:37" s="23" customFormat="1" ht="17.25" customHeight="1">
      <c r="A15" s="73">
        <v>11</v>
      </c>
      <c r="B15" s="116" t="str">
        <f>IF(DS!B15&lt;&gt;"",DS!B15,"")</f>
        <v>Lê Hồ Ngọc Thắng</v>
      </c>
      <c r="C15" s="26" t="str">
        <f>IF(DS!C15&lt;&gt;"",DS!C15,"")</f>
        <v>Thắng</v>
      </c>
      <c r="D15" s="101">
        <v>8</v>
      </c>
      <c r="E15" s="57">
        <v>7</v>
      </c>
      <c r="F15" s="57">
        <v>8</v>
      </c>
      <c r="G15" s="57"/>
      <c r="H15" s="57"/>
      <c r="I15" s="58"/>
      <c r="J15" s="59"/>
      <c r="K15" s="60"/>
      <c r="L15" s="60"/>
      <c r="M15" s="61"/>
      <c r="N15" s="61"/>
      <c r="O15" s="62">
        <v>6.5</v>
      </c>
      <c r="P15" s="63">
        <v>9.3000000000000007</v>
      </c>
      <c r="Q15" s="64">
        <f t="shared" si="0"/>
        <v>8</v>
      </c>
      <c r="R15" s="74" t="str">
        <f t="shared" si="1"/>
        <v>Giỏi</v>
      </c>
      <c r="S15" s="73">
        <v>11</v>
      </c>
      <c r="T15" s="116" t="str">
        <f t="shared" si="2"/>
        <v>Lê Hồ Ngọc Thắng</v>
      </c>
      <c r="U15" s="26" t="str">
        <f t="shared" si="2"/>
        <v>Thắng</v>
      </c>
      <c r="V15" s="56">
        <v>8</v>
      </c>
      <c r="W15" s="57">
        <v>8</v>
      </c>
      <c r="X15" s="57">
        <v>9</v>
      </c>
      <c r="Y15" s="57"/>
      <c r="Z15" s="57"/>
      <c r="AA15" s="58"/>
      <c r="AB15" s="59"/>
      <c r="AC15" s="60"/>
      <c r="AD15" s="60"/>
      <c r="AE15" s="61"/>
      <c r="AF15" s="61"/>
      <c r="AG15" s="62">
        <v>6.5</v>
      </c>
      <c r="AH15" s="63">
        <v>7.5</v>
      </c>
      <c r="AI15" s="64">
        <f t="shared" si="3"/>
        <v>7.6</v>
      </c>
      <c r="AJ15" s="93">
        <f t="shared" si="4"/>
        <v>7.7</v>
      </c>
      <c r="AK15" s="74" t="str">
        <f t="shared" si="5"/>
        <v>Khá</v>
      </c>
    </row>
    <row r="16" spans="1:37" s="23" customFormat="1" ht="17.25" customHeight="1">
      <c r="A16" s="69">
        <v>12</v>
      </c>
      <c r="B16" s="114" t="str">
        <f>IF(DS!B16&lt;&gt;"",DS!B16,"")</f>
        <v>Vũ Phạm Thành Long</v>
      </c>
      <c r="C16" s="36" t="str">
        <f>IF(DS!C16&lt;&gt;"",DS!C16,"")</f>
        <v>Long</v>
      </c>
      <c r="D16" s="99">
        <v>9</v>
      </c>
      <c r="E16" s="38">
        <v>8</v>
      </c>
      <c r="F16" s="38">
        <v>9</v>
      </c>
      <c r="G16" s="38"/>
      <c r="H16" s="38"/>
      <c r="I16" s="39"/>
      <c r="J16" s="40"/>
      <c r="K16" s="41"/>
      <c r="L16" s="41"/>
      <c r="M16" s="42"/>
      <c r="N16" s="42"/>
      <c r="O16" s="43">
        <v>8.8000000000000007</v>
      </c>
      <c r="P16" s="44">
        <v>9</v>
      </c>
      <c r="Q16" s="45">
        <f t="shared" si="0"/>
        <v>8.8000000000000007</v>
      </c>
      <c r="R16" s="70" t="str">
        <f t="shared" si="1"/>
        <v>Giỏi</v>
      </c>
      <c r="S16" s="69">
        <v>12</v>
      </c>
      <c r="T16" s="114" t="str">
        <f t="shared" si="2"/>
        <v>Vũ Phạm Thành Long</v>
      </c>
      <c r="U16" s="36" t="str">
        <f t="shared" si="2"/>
        <v>Long</v>
      </c>
      <c r="V16" s="37">
        <v>7.3</v>
      </c>
      <c r="W16" s="38">
        <v>7</v>
      </c>
      <c r="X16" s="38">
        <v>9</v>
      </c>
      <c r="Y16" s="38"/>
      <c r="Z16" s="38"/>
      <c r="AA16" s="39"/>
      <c r="AB16" s="40"/>
      <c r="AC16" s="41"/>
      <c r="AD16" s="41"/>
      <c r="AE16" s="42"/>
      <c r="AF16" s="42"/>
      <c r="AG16" s="43">
        <v>7.3</v>
      </c>
      <c r="AH16" s="44">
        <v>9.5</v>
      </c>
      <c r="AI16" s="45">
        <f t="shared" si="3"/>
        <v>8.3000000000000007</v>
      </c>
      <c r="AJ16" s="91">
        <f t="shared" si="4"/>
        <v>8.5</v>
      </c>
      <c r="AK16" s="70" t="str">
        <f t="shared" si="5"/>
        <v>Giỏi</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v>4.8</v>
      </c>
      <c r="Q17" s="45">
        <f t="shared" si="0"/>
        <v>4.8</v>
      </c>
      <c r="R17" s="70" t="str">
        <f t="shared" si="1"/>
        <v>Yếu</v>
      </c>
      <c r="S17" s="69">
        <v>13</v>
      </c>
      <c r="T17" s="114" t="str">
        <f t="shared" si="2"/>
        <v/>
      </c>
      <c r="U17" s="36" t="str">
        <f t="shared" si="2"/>
        <v>Kha</v>
      </c>
      <c r="V17" s="37">
        <v>9</v>
      </c>
      <c r="W17" s="38">
        <v>5</v>
      </c>
      <c r="X17" s="38">
        <v>6.8</v>
      </c>
      <c r="Y17" s="38"/>
      <c r="Z17" s="38"/>
      <c r="AA17" s="39"/>
      <c r="AB17" s="40"/>
      <c r="AC17" s="41"/>
      <c r="AD17" s="41"/>
      <c r="AE17" s="42"/>
      <c r="AF17" s="42"/>
      <c r="AG17" s="43">
        <v>4.5</v>
      </c>
      <c r="AH17" s="44">
        <v>6</v>
      </c>
      <c r="AI17" s="45">
        <f t="shared" si="3"/>
        <v>6</v>
      </c>
      <c r="AJ17" s="91">
        <f t="shared" si="4"/>
        <v>5.6</v>
      </c>
      <c r="AK17" s="70" t="str">
        <f t="shared" si="5"/>
        <v>TB</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v>2.6</v>
      </c>
      <c r="P18" s="44">
        <v>2.6</v>
      </c>
      <c r="Q18" s="45">
        <f t="shared" si="0"/>
        <v>2.6</v>
      </c>
      <c r="R18" s="70" t="str">
        <f t="shared" si="1"/>
        <v>Kém</v>
      </c>
      <c r="S18" s="69">
        <v>14</v>
      </c>
      <c r="T18" s="114" t="str">
        <f t="shared" si="2"/>
        <v/>
      </c>
      <c r="U18" s="36" t="str">
        <f t="shared" si="2"/>
        <v>Châu</v>
      </c>
      <c r="V18" s="37">
        <v>8</v>
      </c>
      <c r="W18" s="38">
        <v>6</v>
      </c>
      <c r="X18" s="38">
        <v>6</v>
      </c>
      <c r="Y18" s="38"/>
      <c r="Z18" s="38"/>
      <c r="AA18" s="39"/>
      <c r="AB18" s="40"/>
      <c r="AC18" s="41"/>
      <c r="AD18" s="41"/>
      <c r="AE18" s="42"/>
      <c r="AF18" s="42"/>
      <c r="AG18" s="43">
        <v>5.5</v>
      </c>
      <c r="AH18" s="44">
        <v>3.5</v>
      </c>
      <c r="AI18" s="45">
        <f t="shared" si="3"/>
        <v>5.2</v>
      </c>
      <c r="AJ18" s="91">
        <f t="shared" si="4"/>
        <v>4.3</v>
      </c>
      <c r="AK18" s="70" t="str">
        <f t="shared" si="5"/>
        <v>Yếu</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2"/>
        <v/>
      </c>
      <c r="V19" s="77"/>
      <c r="W19" s="78"/>
      <c r="X19" s="78"/>
      <c r="Y19" s="78"/>
      <c r="Z19" s="78"/>
      <c r="AA19" s="79"/>
      <c r="AB19" s="80"/>
      <c r="AC19" s="81"/>
      <c r="AD19" s="81"/>
      <c r="AE19" s="82"/>
      <c r="AF19" s="82"/>
      <c r="AG19" s="83"/>
      <c r="AH19" s="84"/>
      <c r="AI19" s="85" t="str">
        <f t="shared" si="3"/>
        <v/>
      </c>
      <c r="AJ19" s="92" t="str">
        <f t="shared" si="4"/>
        <v/>
      </c>
      <c r="AK19" s="86" t="str">
        <f t="shared" si="5"/>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2"/>
        <v/>
      </c>
      <c r="V20" s="56"/>
      <c r="W20" s="57"/>
      <c r="X20" s="57"/>
      <c r="Y20" s="57"/>
      <c r="Z20" s="57"/>
      <c r="AA20" s="58"/>
      <c r="AB20" s="59"/>
      <c r="AC20" s="60"/>
      <c r="AD20" s="60"/>
      <c r="AE20" s="61"/>
      <c r="AF20" s="61"/>
      <c r="AG20" s="62"/>
      <c r="AH20" s="63"/>
      <c r="AI20" s="64" t="str">
        <f t="shared" si="3"/>
        <v/>
      </c>
      <c r="AJ20" s="93" t="str">
        <f t="shared" si="4"/>
        <v/>
      </c>
      <c r="AK20" s="74" t="str">
        <f t="shared" si="5"/>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2"/>
        <v/>
      </c>
      <c r="V21" s="37"/>
      <c r="W21" s="38"/>
      <c r="X21" s="38"/>
      <c r="Y21" s="38"/>
      <c r="Z21" s="38"/>
      <c r="AA21" s="39"/>
      <c r="AB21" s="40"/>
      <c r="AC21" s="41"/>
      <c r="AD21" s="41"/>
      <c r="AE21" s="42"/>
      <c r="AF21" s="42"/>
      <c r="AG21" s="43"/>
      <c r="AH21" s="44"/>
      <c r="AI21" s="45" t="str">
        <f t="shared" si="3"/>
        <v/>
      </c>
      <c r="AJ21" s="91" t="str">
        <f t="shared" si="4"/>
        <v/>
      </c>
      <c r="AK21" s="70" t="str">
        <f t="shared" si="5"/>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2"/>
        <v/>
      </c>
      <c r="V22" s="37"/>
      <c r="W22" s="38"/>
      <c r="X22" s="38"/>
      <c r="Y22" s="38"/>
      <c r="Z22" s="38"/>
      <c r="AA22" s="39"/>
      <c r="AB22" s="40"/>
      <c r="AC22" s="41"/>
      <c r="AD22" s="41"/>
      <c r="AE22" s="42"/>
      <c r="AF22" s="42"/>
      <c r="AG22" s="43"/>
      <c r="AH22" s="44"/>
      <c r="AI22" s="45" t="str">
        <f t="shared" si="3"/>
        <v/>
      </c>
      <c r="AJ22" s="91" t="str">
        <f t="shared" si="4"/>
        <v/>
      </c>
      <c r="AK22" s="70" t="str">
        <f t="shared" si="5"/>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2"/>
        <v/>
      </c>
      <c r="V23" s="37"/>
      <c r="W23" s="38"/>
      <c r="X23" s="38"/>
      <c r="Y23" s="38"/>
      <c r="Z23" s="38"/>
      <c r="AA23" s="39"/>
      <c r="AB23" s="40"/>
      <c r="AC23" s="41"/>
      <c r="AD23" s="41"/>
      <c r="AE23" s="42"/>
      <c r="AF23" s="42"/>
      <c r="AG23" s="43"/>
      <c r="AH23" s="44"/>
      <c r="AI23" s="45" t="str">
        <f t="shared" si="3"/>
        <v/>
      </c>
      <c r="AJ23" s="91" t="str">
        <f t="shared" si="4"/>
        <v/>
      </c>
      <c r="AK23" s="70" t="str">
        <f t="shared" si="5"/>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2"/>
        <v/>
      </c>
      <c r="V24" s="77"/>
      <c r="W24" s="78"/>
      <c r="X24" s="78"/>
      <c r="Y24" s="78"/>
      <c r="Z24" s="78"/>
      <c r="AA24" s="79"/>
      <c r="AB24" s="80"/>
      <c r="AC24" s="81"/>
      <c r="AD24" s="81"/>
      <c r="AE24" s="82"/>
      <c r="AF24" s="82"/>
      <c r="AG24" s="83"/>
      <c r="AH24" s="84"/>
      <c r="AI24" s="85" t="str">
        <f t="shared" si="3"/>
        <v/>
      </c>
      <c r="AJ24" s="92" t="str">
        <f t="shared" si="4"/>
        <v/>
      </c>
      <c r="AK24" s="86" t="str">
        <f t="shared" si="5"/>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2"/>
        <v/>
      </c>
      <c r="V25" s="56"/>
      <c r="W25" s="57"/>
      <c r="X25" s="57"/>
      <c r="Y25" s="57"/>
      <c r="Z25" s="57"/>
      <c r="AA25" s="58"/>
      <c r="AB25" s="59"/>
      <c r="AC25" s="60"/>
      <c r="AD25" s="60"/>
      <c r="AE25" s="61"/>
      <c r="AF25" s="61"/>
      <c r="AG25" s="62"/>
      <c r="AH25" s="63"/>
      <c r="AI25" s="64" t="str">
        <f t="shared" si="3"/>
        <v/>
      </c>
      <c r="AJ25" s="93" t="str">
        <f t="shared" si="4"/>
        <v/>
      </c>
      <c r="AK25" s="74" t="str">
        <f t="shared" si="5"/>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2"/>
        <v/>
      </c>
      <c r="V26" s="37"/>
      <c r="W26" s="38"/>
      <c r="X26" s="38"/>
      <c r="Y26" s="38"/>
      <c r="Z26" s="38"/>
      <c r="AA26" s="39"/>
      <c r="AB26" s="40"/>
      <c r="AC26" s="41"/>
      <c r="AD26" s="41"/>
      <c r="AE26" s="42"/>
      <c r="AF26" s="42"/>
      <c r="AG26" s="43"/>
      <c r="AH26" s="44"/>
      <c r="AI26" s="45" t="str">
        <f t="shared" si="3"/>
        <v/>
      </c>
      <c r="AJ26" s="91" t="str">
        <f t="shared" si="4"/>
        <v/>
      </c>
      <c r="AK26" s="70" t="str">
        <f t="shared" si="5"/>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2"/>
        <v/>
      </c>
      <c r="V27" s="37"/>
      <c r="W27" s="38"/>
      <c r="X27" s="38"/>
      <c r="Y27" s="38"/>
      <c r="Z27" s="38"/>
      <c r="AA27" s="39"/>
      <c r="AB27" s="40"/>
      <c r="AC27" s="41"/>
      <c r="AD27" s="41"/>
      <c r="AE27" s="42"/>
      <c r="AF27" s="42"/>
      <c r="AG27" s="43"/>
      <c r="AH27" s="44"/>
      <c r="AI27" s="45" t="str">
        <f t="shared" si="3"/>
        <v/>
      </c>
      <c r="AJ27" s="91" t="str">
        <f t="shared" si="4"/>
        <v/>
      </c>
      <c r="AK27" s="70" t="str">
        <f t="shared" si="5"/>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2"/>
        <v/>
      </c>
      <c r="V28" s="37"/>
      <c r="W28" s="38"/>
      <c r="X28" s="38"/>
      <c r="Y28" s="38"/>
      <c r="Z28" s="38"/>
      <c r="AA28" s="39"/>
      <c r="AB28" s="40"/>
      <c r="AC28" s="41"/>
      <c r="AD28" s="41"/>
      <c r="AE28" s="42"/>
      <c r="AF28" s="42"/>
      <c r="AG28" s="43"/>
      <c r="AH28" s="44"/>
      <c r="AI28" s="45" t="str">
        <f t="shared" si="3"/>
        <v/>
      </c>
      <c r="AJ28" s="91" t="str">
        <f t="shared" si="4"/>
        <v/>
      </c>
      <c r="AK28" s="70" t="str">
        <f t="shared" si="5"/>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2"/>
        <v/>
      </c>
      <c r="V29" s="77"/>
      <c r="W29" s="78"/>
      <c r="X29" s="78"/>
      <c r="Y29" s="78"/>
      <c r="Z29" s="78"/>
      <c r="AA29" s="79"/>
      <c r="AB29" s="80"/>
      <c r="AC29" s="81"/>
      <c r="AD29" s="81"/>
      <c r="AE29" s="82"/>
      <c r="AF29" s="82"/>
      <c r="AG29" s="83"/>
      <c r="AH29" s="84"/>
      <c r="AI29" s="85" t="str">
        <f t="shared" si="3"/>
        <v/>
      </c>
      <c r="AJ29" s="92" t="str">
        <f t="shared" si="4"/>
        <v/>
      </c>
      <c r="AK29" s="86" t="str">
        <f t="shared" si="5"/>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2"/>
        <v/>
      </c>
      <c r="V30" s="56"/>
      <c r="W30" s="57"/>
      <c r="X30" s="57"/>
      <c r="Y30" s="57"/>
      <c r="Z30" s="57"/>
      <c r="AA30" s="58"/>
      <c r="AB30" s="59"/>
      <c r="AC30" s="60"/>
      <c r="AD30" s="60"/>
      <c r="AE30" s="61"/>
      <c r="AF30" s="61"/>
      <c r="AG30" s="62"/>
      <c r="AH30" s="63"/>
      <c r="AI30" s="64" t="str">
        <f t="shared" si="3"/>
        <v/>
      </c>
      <c r="AJ30" s="93" t="str">
        <f t="shared" si="4"/>
        <v/>
      </c>
      <c r="AK30" s="74" t="str">
        <f t="shared" si="5"/>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2"/>
        <v/>
      </c>
      <c r="V31" s="37"/>
      <c r="W31" s="38"/>
      <c r="X31" s="38"/>
      <c r="Y31" s="38"/>
      <c r="Z31" s="38"/>
      <c r="AA31" s="39"/>
      <c r="AB31" s="40"/>
      <c r="AC31" s="41"/>
      <c r="AD31" s="41"/>
      <c r="AE31" s="42"/>
      <c r="AF31" s="42"/>
      <c r="AG31" s="43"/>
      <c r="AH31" s="44"/>
      <c r="AI31" s="45" t="str">
        <f t="shared" si="3"/>
        <v/>
      </c>
      <c r="AJ31" s="91" t="str">
        <f t="shared" si="4"/>
        <v/>
      </c>
      <c r="AK31" s="70" t="str">
        <f t="shared" si="5"/>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t="str">
        <f t="shared" si="2"/>
        <v/>
      </c>
      <c r="U32" s="36" t="str">
        <f t="shared" si="2"/>
        <v/>
      </c>
      <c r="V32" s="37"/>
      <c r="W32" s="38"/>
      <c r="X32" s="38"/>
      <c r="Y32" s="38"/>
      <c r="Z32" s="38"/>
      <c r="AA32" s="39"/>
      <c r="AB32" s="40"/>
      <c r="AC32" s="41"/>
      <c r="AD32" s="41"/>
      <c r="AE32" s="42"/>
      <c r="AF32" s="42"/>
      <c r="AG32" s="43"/>
      <c r="AH32" s="44"/>
      <c r="AI32" s="45" t="str">
        <f t="shared" si="3"/>
        <v/>
      </c>
      <c r="AJ32" s="91" t="str">
        <f t="shared" si="4"/>
        <v/>
      </c>
      <c r="AK32" s="70" t="str">
        <f t="shared" si="5"/>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t="str">
        <f t="shared" si="2"/>
        <v/>
      </c>
      <c r="U33" s="36" t="str">
        <f t="shared" si="2"/>
        <v/>
      </c>
      <c r="V33" s="37"/>
      <c r="W33" s="38"/>
      <c r="X33" s="38"/>
      <c r="Y33" s="38"/>
      <c r="Z33" s="38"/>
      <c r="AA33" s="39"/>
      <c r="AB33" s="40"/>
      <c r="AC33" s="41"/>
      <c r="AD33" s="41"/>
      <c r="AE33" s="42"/>
      <c r="AF33" s="42"/>
      <c r="AG33" s="43"/>
      <c r="AH33" s="44"/>
      <c r="AI33" s="45" t="str">
        <f t="shared" si="3"/>
        <v/>
      </c>
      <c r="AJ33" s="91" t="str">
        <f t="shared" si="4"/>
        <v/>
      </c>
      <c r="AK33" s="70" t="str">
        <f t="shared" si="5"/>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2"/>
        <v/>
      </c>
      <c r="V34" s="77"/>
      <c r="W34" s="78"/>
      <c r="X34" s="78"/>
      <c r="Y34" s="78"/>
      <c r="Z34" s="78"/>
      <c r="AA34" s="79"/>
      <c r="AB34" s="80"/>
      <c r="AC34" s="81"/>
      <c r="AD34" s="81"/>
      <c r="AE34" s="82"/>
      <c r="AF34" s="82"/>
      <c r="AG34" s="83"/>
      <c r="AH34" s="84"/>
      <c r="AI34" s="85" t="str">
        <f t="shared" si="3"/>
        <v/>
      </c>
      <c r="AJ34" s="92" t="str">
        <f t="shared" si="4"/>
        <v/>
      </c>
      <c r="AK34" s="86" t="str">
        <f t="shared" si="5"/>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2"/>
        <v/>
      </c>
      <c r="V35" s="56"/>
      <c r="W35" s="57"/>
      <c r="X35" s="57"/>
      <c r="Y35" s="57"/>
      <c r="Z35" s="57"/>
      <c r="AA35" s="58"/>
      <c r="AB35" s="59"/>
      <c r="AC35" s="60"/>
      <c r="AD35" s="60"/>
      <c r="AE35" s="61"/>
      <c r="AF35" s="61"/>
      <c r="AG35" s="62"/>
      <c r="AH35" s="63"/>
      <c r="AI35" s="64" t="str">
        <f t="shared" si="3"/>
        <v/>
      </c>
      <c r="AJ35" s="93" t="str">
        <f t="shared" si="4"/>
        <v/>
      </c>
      <c r="AK35" s="74" t="str">
        <f t="shared" si="5"/>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2"/>
        <v/>
      </c>
      <c r="V36" s="37"/>
      <c r="W36" s="38"/>
      <c r="X36" s="38"/>
      <c r="Y36" s="38"/>
      <c r="Z36" s="38"/>
      <c r="AA36" s="39"/>
      <c r="AB36" s="40"/>
      <c r="AC36" s="41"/>
      <c r="AD36" s="41"/>
      <c r="AE36" s="42"/>
      <c r="AF36" s="42"/>
      <c r="AG36" s="43"/>
      <c r="AH36" s="44"/>
      <c r="AI36" s="45" t="str">
        <f t="shared" si="3"/>
        <v/>
      </c>
      <c r="AJ36" s="91" t="str">
        <f t="shared" si="4"/>
        <v/>
      </c>
      <c r="AK36" s="70" t="str">
        <f t="shared" si="5"/>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2"/>
        <v/>
      </c>
      <c r="V37" s="37"/>
      <c r="W37" s="38"/>
      <c r="X37" s="38"/>
      <c r="Y37" s="38"/>
      <c r="Z37" s="38"/>
      <c r="AA37" s="39"/>
      <c r="AB37" s="40"/>
      <c r="AC37" s="41"/>
      <c r="AD37" s="41"/>
      <c r="AE37" s="42"/>
      <c r="AF37" s="42"/>
      <c r="AG37" s="43"/>
      <c r="AH37" s="44"/>
      <c r="AI37" s="45" t="str">
        <f t="shared" si="3"/>
        <v/>
      </c>
      <c r="AJ37" s="91" t="str">
        <f t="shared" si="4"/>
        <v/>
      </c>
      <c r="AK37" s="70" t="str">
        <f t="shared" si="5"/>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2"/>
        <v/>
      </c>
      <c r="V38" s="37"/>
      <c r="W38" s="38"/>
      <c r="X38" s="38"/>
      <c r="Y38" s="38"/>
      <c r="Z38" s="38"/>
      <c r="AA38" s="39"/>
      <c r="AB38" s="40"/>
      <c r="AC38" s="41"/>
      <c r="AD38" s="41"/>
      <c r="AE38" s="42"/>
      <c r="AF38" s="42"/>
      <c r="AG38" s="43"/>
      <c r="AH38" s="44"/>
      <c r="AI38" s="45" t="str">
        <f t="shared" si="3"/>
        <v/>
      </c>
      <c r="AJ38" s="91" t="str">
        <f t="shared" si="4"/>
        <v/>
      </c>
      <c r="AK38" s="70" t="str">
        <f t="shared" si="5"/>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2"/>
        <v/>
      </c>
      <c r="V39" s="77"/>
      <c r="W39" s="78"/>
      <c r="X39" s="78"/>
      <c r="Y39" s="78"/>
      <c r="Z39" s="78"/>
      <c r="AA39" s="79"/>
      <c r="AB39" s="80"/>
      <c r="AC39" s="81"/>
      <c r="AD39" s="81"/>
      <c r="AE39" s="82"/>
      <c r="AF39" s="82"/>
      <c r="AG39" s="83"/>
      <c r="AH39" s="84"/>
      <c r="AI39" s="85" t="str">
        <f t="shared" si="3"/>
        <v/>
      </c>
      <c r="AJ39" s="92" t="str">
        <f t="shared" si="4"/>
        <v/>
      </c>
      <c r="AK39" s="86" t="str">
        <f t="shared" si="5"/>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2"/>
        <v/>
      </c>
      <c r="V40" s="56"/>
      <c r="W40" s="57"/>
      <c r="X40" s="57"/>
      <c r="Y40" s="57"/>
      <c r="Z40" s="57"/>
      <c r="AA40" s="58"/>
      <c r="AB40" s="59"/>
      <c r="AC40" s="60"/>
      <c r="AD40" s="60"/>
      <c r="AE40" s="61"/>
      <c r="AF40" s="61"/>
      <c r="AG40" s="62"/>
      <c r="AH40" s="63"/>
      <c r="AI40" s="64" t="str">
        <f t="shared" si="3"/>
        <v/>
      </c>
      <c r="AJ40" s="93" t="str">
        <f t="shared" si="4"/>
        <v/>
      </c>
      <c r="AK40" s="74" t="str">
        <f t="shared" si="5"/>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2"/>
        <v/>
      </c>
      <c r="V41" s="37"/>
      <c r="W41" s="38"/>
      <c r="X41" s="38"/>
      <c r="Y41" s="38"/>
      <c r="Z41" s="38"/>
      <c r="AA41" s="39"/>
      <c r="AB41" s="40"/>
      <c r="AC41" s="41"/>
      <c r="AD41" s="41"/>
      <c r="AE41" s="42"/>
      <c r="AF41" s="42"/>
      <c r="AG41" s="43"/>
      <c r="AH41" s="44"/>
      <c r="AI41" s="45" t="str">
        <f t="shared" si="3"/>
        <v/>
      </c>
      <c r="AJ41" s="91" t="str">
        <f t="shared" si="4"/>
        <v/>
      </c>
      <c r="AK41" s="70" t="str">
        <f t="shared" si="5"/>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2"/>
        <v/>
      </c>
      <c r="V42" s="37"/>
      <c r="W42" s="38"/>
      <c r="X42" s="38"/>
      <c r="Y42" s="38"/>
      <c r="Z42" s="38"/>
      <c r="AA42" s="39"/>
      <c r="AB42" s="40"/>
      <c r="AC42" s="41"/>
      <c r="AD42" s="41"/>
      <c r="AE42" s="42"/>
      <c r="AF42" s="42"/>
      <c r="AG42" s="43"/>
      <c r="AH42" s="44"/>
      <c r="AI42" s="45" t="str">
        <f t="shared" si="3"/>
        <v/>
      </c>
      <c r="AJ42" s="91" t="str">
        <f t="shared" si="4"/>
        <v/>
      </c>
      <c r="AK42" s="70" t="str">
        <f t="shared" si="5"/>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2"/>
        <v/>
      </c>
      <c r="V43" s="37"/>
      <c r="W43" s="38"/>
      <c r="X43" s="38"/>
      <c r="Y43" s="38"/>
      <c r="Z43" s="38"/>
      <c r="AA43" s="39"/>
      <c r="AB43" s="40"/>
      <c r="AC43" s="41"/>
      <c r="AD43" s="41"/>
      <c r="AE43" s="42"/>
      <c r="AF43" s="42"/>
      <c r="AG43" s="43"/>
      <c r="AH43" s="44"/>
      <c r="AI43" s="45" t="str">
        <f t="shared" si="3"/>
        <v/>
      </c>
      <c r="AJ43" s="91" t="str">
        <f t="shared" si="4"/>
        <v/>
      </c>
      <c r="AK43" s="70" t="str">
        <f t="shared" si="5"/>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2"/>
        <v/>
      </c>
      <c r="V44" s="47"/>
      <c r="W44" s="48"/>
      <c r="X44" s="48"/>
      <c r="Y44" s="48"/>
      <c r="Z44" s="48"/>
      <c r="AA44" s="49"/>
      <c r="AB44" s="50"/>
      <c r="AC44" s="51"/>
      <c r="AD44" s="51"/>
      <c r="AE44" s="52"/>
      <c r="AF44" s="52"/>
      <c r="AG44" s="53"/>
      <c r="AH44" s="54"/>
      <c r="AI44" s="55" t="str">
        <f t="shared" si="3"/>
        <v/>
      </c>
      <c r="AJ44" s="94" t="str">
        <f t="shared" si="4"/>
        <v/>
      </c>
      <c r="AK44" s="72" t="str">
        <f t="shared" si="5"/>
        <v/>
      </c>
    </row>
    <row r="45" spans="1:37" s="23" customFormat="1" ht="18.75" customHeight="1">
      <c r="A45" s="302" t="str">
        <f>IF(COUNTBLANK($D$45:$P$45)&lt;13,"CHÚ Ý: THIẾU CỘT ĐIỂM TẠI X","")</f>
        <v>CHÚ Ý: THIẾU CỘT ĐIỂM TẠI X</v>
      </c>
      <c r="B45" s="302"/>
      <c r="C45" s="302"/>
      <c r="D45" s="66"/>
      <c r="E45" s="66" t="str">
        <f t="shared" ref="E45:P45" si="6">IF(COUNT(E5:E44)=0,"",IF(COUNTBLANK(E5:E44)&gt;COUNTBLANK($Q$5:$Q$44),"X",""))</f>
        <v>X</v>
      </c>
      <c r="F45" s="66" t="str">
        <f t="shared" si="6"/>
        <v>X</v>
      </c>
      <c r="G45" s="66" t="str">
        <f t="shared" si="6"/>
        <v/>
      </c>
      <c r="H45" s="66" t="str">
        <f t="shared" si="6"/>
        <v/>
      </c>
      <c r="I45" s="66" t="str">
        <f t="shared" si="6"/>
        <v/>
      </c>
      <c r="J45" s="66" t="str">
        <f t="shared" si="6"/>
        <v/>
      </c>
      <c r="K45" s="66" t="str">
        <f t="shared" si="6"/>
        <v/>
      </c>
      <c r="L45" s="66" t="str">
        <f t="shared" si="6"/>
        <v/>
      </c>
      <c r="M45" s="66" t="str">
        <f t="shared" si="6"/>
        <v/>
      </c>
      <c r="N45" s="66" t="str">
        <f t="shared" si="6"/>
        <v/>
      </c>
      <c r="O45" s="66" t="str">
        <f t="shared" si="6"/>
        <v>X</v>
      </c>
      <c r="P45" s="66" t="str">
        <f t="shared" si="6"/>
        <v/>
      </c>
      <c r="Q45" s="66"/>
      <c r="R45" s="66"/>
      <c r="S45" s="291" t="str">
        <f>IF(COUNTBLANK(V45:AH45)&lt;13,"THIẾU ĐIỂM TẠI CỘT X","")</f>
        <v/>
      </c>
      <c r="T45" s="291"/>
      <c r="U45" s="291"/>
      <c r="V45" s="66"/>
      <c r="W45" s="66" t="str">
        <f t="shared" ref="W45:AH45" si="7">IF(COUNT(W5:W44)=0,"",IF(COUNTBLANK(W5:W44)&gt;COUNTBLANK($AI$5:$AI$44),"X",""))</f>
        <v/>
      </c>
      <c r="X45" s="66" t="str">
        <f t="shared" si="7"/>
        <v/>
      </c>
      <c r="Y45" s="66" t="str">
        <f t="shared" si="7"/>
        <v/>
      </c>
      <c r="Z45" s="66" t="str">
        <f t="shared" si="7"/>
        <v/>
      </c>
      <c r="AA45" s="66" t="str">
        <f t="shared" si="7"/>
        <v/>
      </c>
      <c r="AB45" s="66" t="str">
        <f t="shared" si="7"/>
        <v/>
      </c>
      <c r="AC45" s="66" t="str">
        <f t="shared" si="7"/>
        <v/>
      </c>
      <c r="AD45" s="66" t="str">
        <f t="shared" si="7"/>
        <v/>
      </c>
      <c r="AE45" s="66" t="str">
        <f t="shared" si="7"/>
        <v/>
      </c>
      <c r="AF45" s="66" t="str">
        <f t="shared" si="7"/>
        <v/>
      </c>
      <c r="AG45" s="66" t="str">
        <f t="shared" si="7"/>
        <v/>
      </c>
      <c r="AH45" s="66" t="str">
        <f t="shared" si="7"/>
        <v/>
      </c>
      <c r="AI45" s="66"/>
      <c r="AJ45" s="66"/>
      <c r="AK45" s="97"/>
    </row>
    <row r="46" spans="1:37" s="23" customFormat="1" ht="18" customHeight="1">
      <c r="A46" s="24"/>
      <c r="B46" s="88" t="str">
        <f>"Tổng số được tổng kết:   "&amp;40-COUNTBLANK($P$5:$P$44)</f>
        <v>Tổng số được tổng kết:   14</v>
      </c>
      <c r="C46" s="87"/>
      <c r="D46" s="303" t="str">
        <f>IF(40-COUNTBLANK($P$5:$P$44)=0,"Giỏi: 0 (0%)","Giỏi: "&amp;COUNTIF(R$5:R$44,"Giỏi")&amp;" ("&amp;ROUND(COUNTIF(R$5:R$44,"Giỏi")*100/(40-COUNTBLANK($P$5:$P$44)),1)&amp;"%)")</f>
        <v>Giỏi: 6 (42.9%)</v>
      </c>
      <c r="E46" s="303"/>
      <c r="F46" s="303"/>
      <c r="G46" s="303"/>
      <c r="H46" s="303"/>
      <c r="I46" s="303"/>
      <c r="J46" s="305" t="str">
        <f>IF(40-COUNTBLANK($P$5:$P$44)=0,"Khá: 0 (0%)","Khá: "&amp;COUNTIF(R$5:R$44,"Khá")&amp;" ("&amp;ROUND(COUNTIF(R$5:R$44,"Khá")*100/(40-COUNTBLANK($P$5:$P$44)),1)&amp;"%)")</f>
        <v>Khá: 4 (28.6%)</v>
      </c>
      <c r="K46" s="305"/>
      <c r="L46" s="305"/>
      <c r="M46" s="305"/>
      <c r="N46" s="305"/>
      <c r="O46" s="305"/>
      <c r="P46" s="303" t="str">
        <f>IF(40-COUNTBLANK($P$5:$P$44)=0,"TB: 0 (0%)","TB: "&amp;COUNTIF(R$5:R$44,"TB")&amp;" ("&amp;ROUND(COUNTIF(R$5:R$44,"TB")*100/(40-COUNTBLANK($P$5:$P$44)),1)&amp;"%)")</f>
        <v>TB: 2 (14.3%)</v>
      </c>
      <c r="Q46" s="303"/>
      <c r="R46" s="303"/>
      <c r="S46" s="88" t="str">
        <f>"  Tổng số được tổng kết:  "&amp;40-COUNTBLANK($P$5:$P$44)</f>
        <v xml:space="preserve">  Tổng số được tổng kết:  14</v>
      </c>
      <c r="U46" s="87"/>
      <c r="V46" s="303" t="str">
        <f>IF(40-COUNTBLANK($P$5:$P$44)=0,"Giỏi: 0 (0%)","Giỏi: "&amp;COUNTIF(AK$5:AK$44,"Giỏi")&amp;" ("&amp;ROUND(COUNTIF(AK$5:AK$44,"Giỏi")*100/(40-COUNTBLANK($P$5:$P$44)),1)&amp;"%)")</f>
        <v>Giỏi: 6 (42.9%)</v>
      </c>
      <c r="W46" s="303"/>
      <c r="X46" s="303"/>
      <c r="Y46" s="303"/>
      <c r="Z46" s="303"/>
      <c r="AA46" s="303"/>
      <c r="AB46" s="305" t="str">
        <f>IF(40-COUNTBLANK($P$5:$P$44)=0,"Khá: 0 (0%)","Khá: "&amp;COUNTIF(AK$5:AK$44,"Khá")&amp;" ("&amp;ROUND(COUNTIF(AK$5:AK$44,"Khá")*100/(40-COUNTBLANK($P$5:$P$44)),1)&amp;"%)")</f>
        <v>Khá: 4 (28.6%)</v>
      </c>
      <c r="AC46" s="305"/>
      <c r="AD46" s="305"/>
      <c r="AE46" s="305"/>
      <c r="AF46" s="305"/>
      <c r="AG46" s="305"/>
      <c r="AH46" s="303" t="str">
        <f>IF(40-COUNTBLANK($P$5:$P$44)=0,"TB: 0 (0%)","TB: "&amp;COUNTIF(AK$5:AK$44,"TB")&amp;" ("&amp;ROUND(COUNTIF(AK$5:AK$44,"TB")*100/(40-COUNTBLANK($P$5:$P$44)),1)&amp;"%)")</f>
        <v>TB: 2 (14.3%)</v>
      </c>
      <c r="AI46" s="303"/>
      <c r="AJ46" s="303"/>
      <c r="AK46" s="303"/>
    </row>
    <row r="47" spans="1:37" s="23" customFormat="1" ht="18" customHeight="1">
      <c r="A47" s="24"/>
      <c r="B47" s="65"/>
      <c r="C47" s="65"/>
      <c r="D47" s="304" t="str">
        <f>IF(40-COUNTBLANK($P$5:$P$44)=0,"Yếu: 0 (0%)","Yếu: "&amp;COUNTIF(R$5:R$44,"Yếu")&amp;" ("&amp;ROUND(COUNTIF(R$5:R$44,"Yếu")*100/(40-COUNTBLANK($P$5:$P$44)),1)&amp;"%)")</f>
        <v>Yếu: 1 (7.1%)</v>
      </c>
      <c r="E47" s="304"/>
      <c r="F47" s="304"/>
      <c r="G47" s="304"/>
      <c r="H47" s="304"/>
      <c r="I47" s="304"/>
      <c r="J47" s="304" t="str">
        <f>IF(40-COUNTBLANK($P$5:$P$44)=0,"Kém: 0 (0%)","Kém: "&amp;COUNTIF(R$5:R$44,"Kém")&amp;" ("&amp;ROUND(COUNTIF(R$5:R$44,"Kém")*100/(40-COUNTBLANK($P$5:$P$44)),1)&amp;"%)")</f>
        <v>Kém: 1 (7.1%)</v>
      </c>
      <c r="K47" s="304"/>
      <c r="L47" s="304"/>
      <c r="M47" s="304"/>
      <c r="N47" s="304"/>
      <c r="O47" s="304"/>
      <c r="Q47" s="25"/>
      <c r="S47" s="24"/>
      <c r="T47" s="65"/>
      <c r="U47" s="65"/>
      <c r="V47" s="304" t="str">
        <f>IF(40-COUNTBLANK($P$5:$P$44)=0,"Yếu: 0 (0%)","Yếu: "&amp;COUNTIF(AK$5:AK$44,"Yếu")&amp;" ("&amp;ROUND(COUNTIF(AK$5:AK$44,"Yếu")*100/(40-COUNTBLANK($P$5:$P$44)),1)&amp;"%)")</f>
        <v>Yếu: 1 (7.1%)</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objects="1" scenarios="1"/>
  <customSheetViews>
    <customSheetView guid="{E68D9D97-1862-4956-AC88-DC3F0C392D77}" showRuler="0">
      <pane xSplit="2" topLeftCell="C1" activePane="topRight" state="frozen"/>
      <selection pane="topRight" activeCell="C1" sqref="C1:C65536"/>
      <pageMargins left="0.75" right="0.75" top="1" bottom="1" header="0.5" footer="0.5"/>
      <headerFooter alignWithMargins="0"/>
    </customSheetView>
  </customSheetViews>
  <mergeCells count="25">
    <mergeCell ref="AH46:AK46"/>
    <mergeCell ref="D47:I47"/>
    <mergeCell ref="J47:O47"/>
    <mergeCell ref="V47:AA47"/>
    <mergeCell ref="AB47:AG47"/>
    <mergeCell ref="D46:I46"/>
    <mergeCell ref="J46:O46"/>
    <mergeCell ref="P46:R46"/>
    <mergeCell ref="V46:AA46"/>
    <mergeCell ref="A1:C1"/>
    <mergeCell ref="Q1:R1"/>
    <mergeCell ref="S1:U1"/>
    <mergeCell ref="AB46:AG46"/>
    <mergeCell ref="V4:AA4"/>
    <mergeCell ref="AB4:AG4"/>
    <mergeCell ref="A45:C45"/>
    <mergeCell ref="S45:U45"/>
    <mergeCell ref="B4:C4"/>
    <mergeCell ref="D4:I4"/>
    <mergeCell ref="J4:O4"/>
    <mergeCell ref="T4:U4"/>
    <mergeCell ref="A2:D2"/>
    <mergeCell ref="S2:V2"/>
    <mergeCell ref="A3:R3"/>
    <mergeCell ref="S3:AK3"/>
  </mergeCells>
  <phoneticPr fontId="10" type="noConversion"/>
  <conditionalFormatting sqref="D5 V5">
    <cfRule type="cellIs" priority="1" stopIfTrue="1" operator="between">
      <formula>0</formula>
      <formula>10</formula>
    </cfRule>
  </conditionalFormatting>
  <conditionalFormatting sqref="D45 V45">
    <cfRule type="cellIs" dxfId="56" priority="2" stopIfTrue="1" operator="notEqual">
      <formula>""""""</formula>
    </cfRule>
  </conditionalFormatting>
  <conditionalFormatting sqref="A45:C45">
    <cfRule type="cellIs" dxfId="55" priority="3" stopIfTrue="1" operator="equal">
      <formula>"CHÚ Ý: THIẾU CỘT ĐIỂM TẠI X"</formula>
    </cfRule>
  </conditionalFormatting>
  <conditionalFormatting sqref="S45:U45">
    <cfRule type="cellIs" dxfId="54"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sqref="D5:P44">
      <formula1>0</formula1>
      <formula2>10</formula2>
    </dataValidation>
    <dataValidation type="decimal" allowBlank="1" showErrorMessage="1" errorTitle="CHÚ Ý:" error="       Điểm không âm và không quá 10! _x000a_Click Retry để nhập lại, Cancel để bỏ qua." promptTitle="CHÚ Ý" prompt="NHẬP ĐIỂM VÀO NHỮNG Ô NÀY" sqref="V5:AH44">
      <formula1>0</formula1>
      <formula2>10</formula2>
    </dataValidation>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workbookViewId="0">
      <pane xSplit="3" ySplit="4" topLeftCell="P14" activePane="bottomRight" state="frozen"/>
      <selection pane="topRight" activeCell="D1" sqref="D1"/>
      <selection pane="bottomLeft" activeCell="A5" sqref="A5"/>
      <selection pane="bottomRight" activeCell="AA23" sqref="AA23"/>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"&amp;M_L!C9&amp; " - "&amp;"GVBM: "&amp;M_L!D9</f>
        <v xml:space="preserve">BẢNG ĐIỂM HỌC KỲ I - MÔN SINH - GVBM: </v>
      </c>
      <c r="B3" s="298"/>
      <c r="C3" s="298"/>
      <c r="D3" s="298"/>
      <c r="E3" s="298"/>
      <c r="F3" s="298"/>
      <c r="G3" s="298"/>
      <c r="H3" s="298"/>
      <c r="I3" s="298"/>
      <c r="J3" s="298"/>
      <c r="K3" s="298"/>
      <c r="L3" s="298"/>
      <c r="M3" s="298"/>
      <c r="N3" s="298"/>
      <c r="O3" s="298"/>
      <c r="P3" s="298"/>
      <c r="Q3" s="298"/>
      <c r="R3" s="299"/>
      <c r="S3" s="297" t="str">
        <f xml:space="preserve"> "BẢNG ĐIỂM HỌC KỲ II - "&amp;"MÔN "&amp;M_L!C9&amp; " - "&amp;"GVBM: "&amp;M_L!E9</f>
        <v xml:space="preserve">BẢNG ĐIỂM HỌC KỲ II - MÔN SINH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99</v>
      </c>
      <c r="E4" s="294"/>
      <c r="F4" s="294"/>
      <c r="G4" s="294"/>
      <c r="H4" s="294"/>
      <c r="I4" s="295"/>
      <c r="J4" s="296" t="s">
        <v>98</v>
      </c>
      <c r="K4" s="294"/>
      <c r="L4" s="294"/>
      <c r="M4" s="294"/>
      <c r="N4" s="294"/>
      <c r="O4" s="295"/>
      <c r="P4" s="118" t="s">
        <v>6</v>
      </c>
      <c r="Q4" s="17" t="s">
        <v>28</v>
      </c>
      <c r="R4" s="16" t="s">
        <v>29</v>
      </c>
      <c r="S4" s="109" t="s">
        <v>27</v>
      </c>
      <c r="T4" s="300" t="s">
        <v>22</v>
      </c>
      <c r="U4" s="301"/>
      <c r="V4" s="293" t="s">
        <v>99</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98">
        <v>9</v>
      </c>
      <c r="E5" s="28">
        <v>8</v>
      </c>
      <c r="F5" s="28">
        <v>7</v>
      </c>
      <c r="G5" s="28"/>
      <c r="H5" s="28"/>
      <c r="I5" s="29"/>
      <c r="J5" s="30"/>
      <c r="K5" s="31"/>
      <c r="L5" s="31"/>
      <c r="M5" s="32"/>
      <c r="N5" s="32"/>
      <c r="O5" s="250">
        <v>9</v>
      </c>
      <c r="P5" s="256">
        <v>10</v>
      </c>
      <c r="Q5" s="35">
        <f>IF(OR(COUNT($P5)=0,C5=""),"",ROUND(AVERAGE(D5:P5,J5:P5,P5),1))</f>
        <v>9</v>
      </c>
      <c r="R5" s="68" t="str">
        <f>IF($Q5="","",IF($Q5&gt;=8,"Giỏi",IF($Q5&gt;=6.5,"Khá",IF($Q5&gt;=5,"TB",IF($Q5&gt;=3.5,"Yếu","Kém")))))</f>
        <v>Giỏi</v>
      </c>
      <c r="S5" s="67">
        <v>1</v>
      </c>
      <c r="T5" s="113" t="str">
        <f>IF(B5&lt;&gt;"",B5,"")</f>
        <v>Lê Vũ Hoàng Thiện</v>
      </c>
      <c r="U5" s="26" t="str">
        <f>IF(C5&lt;&gt;"",C5,"")</f>
        <v>Thiện</v>
      </c>
      <c r="V5" s="27"/>
      <c r="W5" s="28"/>
      <c r="X5" s="28"/>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99">
        <v>7</v>
      </c>
      <c r="E6" s="38">
        <v>8</v>
      </c>
      <c r="F6" s="38">
        <v>10</v>
      </c>
      <c r="G6" s="38"/>
      <c r="H6" s="38"/>
      <c r="I6" s="39"/>
      <c r="J6" s="40"/>
      <c r="K6" s="41"/>
      <c r="L6" s="41"/>
      <c r="M6" s="42"/>
      <c r="N6" s="42"/>
      <c r="O6" s="250">
        <v>9.5</v>
      </c>
      <c r="P6" s="256">
        <v>9</v>
      </c>
      <c r="Q6" s="45">
        <f t="shared" ref="Q6:Q44" si="0">IF(OR(COUNT($P6)=0,C6=""),"",ROUND(AVERAGE(D6:P6,J6:P6,P6),1))</f>
        <v>8.9</v>
      </c>
      <c r="R6" s="70" t="str">
        <f t="shared" ref="R6:R44" si="1">IF($Q6="","",IF($Q6&gt;=8,"Giỏi",IF($Q6&gt;=6.5,"Khá",IF($Q6&gt;=5,"TB",IF($Q6&gt;=3.5,"Yếu","Kém")))))</f>
        <v>Giỏi</v>
      </c>
      <c r="S6" s="69">
        <v>2</v>
      </c>
      <c r="T6" s="114" t="str">
        <f t="shared" ref="T6:U44" si="2">IF(B6&lt;&gt;"",B6,"")</f>
        <v>Nguyễn Thị Kim Quỳnh</v>
      </c>
      <c r="U6" s="36" t="str">
        <f t="shared" si="2"/>
        <v>Quỳnh</v>
      </c>
      <c r="V6" s="37">
        <v>10</v>
      </c>
      <c r="W6" s="38">
        <v>8</v>
      </c>
      <c r="X6" s="38">
        <v>9</v>
      </c>
      <c r="Y6" s="38"/>
      <c r="Z6" s="38"/>
      <c r="AA6" s="39"/>
      <c r="AB6" s="40"/>
      <c r="AC6" s="41"/>
      <c r="AD6" s="41"/>
      <c r="AE6" s="42"/>
      <c r="AF6" s="42"/>
      <c r="AG6" s="43">
        <v>7.5</v>
      </c>
      <c r="AH6" s="44">
        <v>8.3000000000000007</v>
      </c>
      <c r="AI6" s="45">
        <f t="shared" ref="AI6:AI44" si="3">IF(OR(COUNT($AH6)=0,U6=""),"",ROUND(AVERAGE(V6:AH6,AB6:AH6,AH6),1))</f>
        <v>8.4</v>
      </c>
      <c r="AJ6" s="91">
        <f t="shared" ref="AJ6:AJ44" si="4">IF(OR(COUNT(AI6)=0,COUNT(Q6)=0),"",ROUND(AVERAGE(AI6,AI6,Q6),1))</f>
        <v>8.6</v>
      </c>
      <c r="AK6" s="70" t="str">
        <f t="shared" ref="AK6:AK44" si="5">IF($AJ6="","",IF($AJ6&gt;=8,"Giỏi",IF($AJ6&gt;=6.5,"Khá",IF($AJ6&gt;=5,"TB",IF($AJ6&gt;=3.5,"Yếu","Kém")))))</f>
        <v>Giỏi</v>
      </c>
    </row>
    <row r="7" spans="1:37" s="23" customFormat="1" ht="17.25" customHeight="1">
      <c r="A7" s="69">
        <v>3</v>
      </c>
      <c r="B7" s="114" t="str">
        <f>IF(DS!B7&lt;&gt;"",DS!B7,"")</f>
        <v>Nguyễn Công Minh</v>
      </c>
      <c r="C7" s="36" t="str">
        <f>IF(DS!C7&lt;&gt;"",DS!C7,"")</f>
        <v>Minh</v>
      </c>
      <c r="D7" s="99">
        <v>9</v>
      </c>
      <c r="E7" s="38">
        <v>8</v>
      </c>
      <c r="F7" s="38">
        <v>9</v>
      </c>
      <c r="G7" s="38"/>
      <c r="H7" s="38"/>
      <c r="I7" s="39"/>
      <c r="J7" s="40"/>
      <c r="K7" s="41"/>
      <c r="L7" s="41"/>
      <c r="M7" s="42"/>
      <c r="N7" s="42"/>
      <c r="O7" s="250">
        <v>9</v>
      </c>
      <c r="P7" s="256">
        <v>9.5</v>
      </c>
      <c r="Q7" s="45">
        <f t="shared" si="0"/>
        <v>9.1</v>
      </c>
      <c r="R7" s="70" t="str">
        <f t="shared" si="1"/>
        <v>Giỏi</v>
      </c>
      <c r="S7" s="69">
        <v>3</v>
      </c>
      <c r="T7" s="114" t="str">
        <f t="shared" si="2"/>
        <v>Nguyễn Công Minh</v>
      </c>
      <c r="U7" s="36" t="str">
        <f t="shared" si="2"/>
        <v>Minh</v>
      </c>
      <c r="V7" s="37">
        <v>8.5</v>
      </c>
      <c r="W7" s="38">
        <v>7</v>
      </c>
      <c r="X7" s="38">
        <v>9</v>
      </c>
      <c r="Y7" s="38"/>
      <c r="Z7" s="38"/>
      <c r="AA7" s="39"/>
      <c r="AB7" s="40"/>
      <c r="AC7" s="41"/>
      <c r="AD7" s="41"/>
      <c r="AE7" s="42"/>
      <c r="AF7" s="42"/>
      <c r="AG7" s="43">
        <v>7</v>
      </c>
      <c r="AH7" s="44">
        <v>7.8</v>
      </c>
      <c r="AI7" s="45">
        <f t="shared" si="3"/>
        <v>7.7</v>
      </c>
      <c r="AJ7" s="91">
        <f t="shared" si="4"/>
        <v>8.1999999999999993</v>
      </c>
      <c r="AK7" s="70" t="str">
        <f t="shared" si="5"/>
        <v>Giỏi</v>
      </c>
    </row>
    <row r="8" spans="1:37" s="23" customFormat="1" ht="17.25" customHeight="1">
      <c r="A8" s="69">
        <v>4</v>
      </c>
      <c r="B8" s="114" t="str">
        <f>IF(DS!B8&lt;&gt;"",DS!B8,"")</f>
        <v>Nguyễn Minh Triết</v>
      </c>
      <c r="C8" s="36" t="str">
        <f>IF(DS!C8&lt;&gt;"",DS!C8,"")</f>
        <v>Triết</v>
      </c>
      <c r="D8" s="99">
        <v>6</v>
      </c>
      <c r="E8" s="38">
        <v>6</v>
      </c>
      <c r="F8" s="38">
        <v>8</v>
      </c>
      <c r="G8" s="38"/>
      <c r="H8" s="38"/>
      <c r="I8" s="39"/>
      <c r="J8" s="40"/>
      <c r="K8" s="41"/>
      <c r="L8" s="41"/>
      <c r="M8" s="42"/>
      <c r="N8" s="42"/>
      <c r="O8" s="250">
        <v>9</v>
      </c>
      <c r="P8" s="256">
        <v>9</v>
      </c>
      <c r="Q8" s="45">
        <f t="shared" si="0"/>
        <v>8.1</v>
      </c>
      <c r="R8" s="70" t="str">
        <f t="shared" si="1"/>
        <v>Giỏi</v>
      </c>
      <c r="S8" s="69">
        <v>4</v>
      </c>
      <c r="T8" s="114" t="str">
        <f t="shared" si="2"/>
        <v>Nguyễn Minh Triết</v>
      </c>
      <c r="U8" s="36" t="str">
        <f t="shared" si="2"/>
        <v>Triết</v>
      </c>
      <c r="V8" s="37">
        <v>7.5</v>
      </c>
      <c r="W8" s="38">
        <v>7</v>
      </c>
      <c r="X8" s="38">
        <v>9</v>
      </c>
      <c r="Y8" s="38"/>
      <c r="Z8" s="38"/>
      <c r="AA8" s="39"/>
      <c r="AB8" s="40"/>
      <c r="AC8" s="41"/>
      <c r="AD8" s="41"/>
      <c r="AE8" s="42"/>
      <c r="AF8" s="42"/>
      <c r="AG8" s="43">
        <v>6.8</v>
      </c>
      <c r="AH8" s="44">
        <v>6.5</v>
      </c>
      <c r="AI8" s="45">
        <f t="shared" si="3"/>
        <v>7.1</v>
      </c>
      <c r="AJ8" s="91">
        <f t="shared" si="4"/>
        <v>7.4</v>
      </c>
      <c r="AK8" s="70" t="str">
        <f t="shared" si="5"/>
        <v>Khá</v>
      </c>
    </row>
    <row r="9" spans="1:37" s="23" customFormat="1" ht="17.25" customHeight="1">
      <c r="A9" s="75">
        <v>5</v>
      </c>
      <c r="B9" s="115" t="str">
        <f>IF(DS!B9&lt;&gt;"",DS!B9,"")</f>
        <v>Đào Ngọc Sáng</v>
      </c>
      <c r="C9" s="76" t="str">
        <f>IF(DS!C9&lt;&gt;"",DS!C9,"")</f>
        <v>sáng</v>
      </c>
      <c r="D9" s="100">
        <v>7</v>
      </c>
      <c r="E9" s="78">
        <v>3</v>
      </c>
      <c r="F9" s="78">
        <v>6</v>
      </c>
      <c r="G9" s="78"/>
      <c r="H9" s="78"/>
      <c r="I9" s="79"/>
      <c r="J9" s="80"/>
      <c r="K9" s="81"/>
      <c r="L9" s="81"/>
      <c r="M9" s="82"/>
      <c r="N9" s="82"/>
      <c r="O9" s="252">
        <v>7.5</v>
      </c>
      <c r="P9" s="257">
        <v>6.8</v>
      </c>
      <c r="Q9" s="85">
        <f t="shared" si="0"/>
        <v>6.4</v>
      </c>
      <c r="R9" s="86" t="str">
        <f t="shared" si="1"/>
        <v>TB</v>
      </c>
      <c r="S9" s="75">
        <v>5</v>
      </c>
      <c r="T9" s="115" t="str">
        <f t="shared" si="2"/>
        <v>Đào Ngọc Sáng</v>
      </c>
      <c r="U9" s="76" t="str">
        <f t="shared" si="2"/>
        <v>sáng</v>
      </c>
      <c r="V9" s="77">
        <v>6</v>
      </c>
      <c r="W9" s="78">
        <v>7</v>
      </c>
      <c r="X9" s="78">
        <v>8</v>
      </c>
      <c r="Y9" s="78"/>
      <c r="Z9" s="78"/>
      <c r="AA9" s="79"/>
      <c r="AB9" s="80"/>
      <c r="AC9" s="81"/>
      <c r="AD9" s="81"/>
      <c r="AE9" s="82"/>
      <c r="AF9" s="82"/>
      <c r="AG9" s="83">
        <v>6</v>
      </c>
      <c r="AH9" s="81">
        <v>7.3</v>
      </c>
      <c r="AI9" s="85">
        <f t="shared" si="3"/>
        <v>6.9</v>
      </c>
      <c r="AJ9" s="92">
        <f t="shared" si="4"/>
        <v>6.7</v>
      </c>
      <c r="AK9" s="86" t="str">
        <f t="shared" si="5"/>
        <v>Khá</v>
      </c>
    </row>
    <row r="10" spans="1:37" s="23" customFormat="1" ht="17.25" customHeight="1">
      <c r="A10" s="73">
        <v>6</v>
      </c>
      <c r="B10" s="116" t="str">
        <f>IF(DS!B10&lt;&gt;"",DS!B10,"")</f>
        <v>Nguyễn Thông Cường</v>
      </c>
      <c r="C10" s="26" t="str">
        <f>IF(DS!C10&lt;&gt;"",DS!C10,"")</f>
        <v>Cường</v>
      </c>
      <c r="D10" s="101">
        <v>7</v>
      </c>
      <c r="E10" s="57">
        <v>8</v>
      </c>
      <c r="F10" s="57">
        <v>7</v>
      </c>
      <c r="G10" s="57"/>
      <c r="H10" s="57"/>
      <c r="I10" s="58"/>
      <c r="J10" s="59"/>
      <c r="K10" s="60"/>
      <c r="L10" s="60"/>
      <c r="M10" s="61"/>
      <c r="N10" s="61"/>
      <c r="O10" s="250">
        <v>6.5</v>
      </c>
      <c r="P10" s="256">
        <v>9.3000000000000007</v>
      </c>
      <c r="Q10" s="64">
        <f t="shared" si="0"/>
        <v>7.9</v>
      </c>
      <c r="R10" s="74" t="str">
        <f>IF($Q10="","",IF($Q10&gt;=8,"Giỏi",IF($Q10&gt;=6.5,"Khá",IF($Q10&gt;=5,"TB",IF($Q10&gt;=3.5,"Yếu","Kém")))))</f>
        <v>Khá</v>
      </c>
      <c r="S10" s="73">
        <v>6</v>
      </c>
      <c r="T10" s="116" t="str">
        <f t="shared" si="2"/>
        <v>Nguyễn Thông Cường</v>
      </c>
      <c r="U10" s="26" t="str">
        <f t="shared" si="2"/>
        <v>Cường</v>
      </c>
      <c r="V10" s="56">
        <v>7</v>
      </c>
      <c r="W10" s="57">
        <v>9</v>
      </c>
      <c r="X10" s="57">
        <v>9</v>
      </c>
      <c r="Y10" s="57"/>
      <c r="Z10" s="57"/>
      <c r="AA10" s="58"/>
      <c r="AB10" s="59"/>
      <c r="AC10" s="60"/>
      <c r="AD10" s="60"/>
      <c r="AE10" s="61"/>
      <c r="AF10" s="61"/>
      <c r="AG10" s="62">
        <v>8</v>
      </c>
      <c r="AH10" s="60">
        <v>7</v>
      </c>
      <c r="AI10" s="64">
        <f t="shared" si="3"/>
        <v>7.8</v>
      </c>
      <c r="AJ10" s="93">
        <f t="shared" si="4"/>
        <v>7.8</v>
      </c>
      <c r="AK10" s="74" t="str">
        <f t="shared" si="5"/>
        <v>Khá</v>
      </c>
    </row>
    <row r="11" spans="1:37" s="23" customFormat="1" ht="17.25" customHeight="1">
      <c r="A11" s="69">
        <v>7</v>
      </c>
      <c r="B11" s="114" t="str">
        <f>IF(DS!B11&lt;&gt;"",DS!B11,"")</f>
        <v>Phan Vĩnh Phú</v>
      </c>
      <c r="C11" s="36" t="str">
        <f>IF(DS!C11&lt;&gt;"",DS!C11,"")</f>
        <v>Phú</v>
      </c>
      <c r="D11" s="99">
        <v>8</v>
      </c>
      <c r="E11" s="38">
        <v>8</v>
      </c>
      <c r="F11" s="38">
        <v>7</v>
      </c>
      <c r="G11" s="38"/>
      <c r="H11" s="38"/>
      <c r="I11" s="39"/>
      <c r="J11" s="40"/>
      <c r="K11" s="41"/>
      <c r="L11" s="41"/>
      <c r="M11" s="42"/>
      <c r="N11" s="42"/>
      <c r="O11" s="250">
        <v>9.5</v>
      </c>
      <c r="P11" s="256">
        <v>7</v>
      </c>
      <c r="Q11" s="45">
        <f t="shared" si="0"/>
        <v>7.9</v>
      </c>
      <c r="R11" s="70" t="str">
        <f t="shared" si="1"/>
        <v>Khá</v>
      </c>
      <c r="S11" s="69">
        <v>7</v>
      </c>
      <c r="T11" s="114" t="str">
        <f t="shared" si="2"/>
        <v>Phan Vĩnh Phú</v>
      </c>
      <c r="U11" s="36" t="str">
        <f t="shared" si="2"/>
        <v>Phú</v>
      </c>
      <c r="V11" s="37">
        <v>7</v>
      </c>
      <c r="W11" s="38">
        <v>8</v>
      </c>
      <c r="X11" s="38">
        <v>7</v>
      </c>
      <c r="Y11" s="38"/>
      <c r="Z11" s="38"/>
      <c r="AA11" s="39"/>
      <c r="AB11" s="40"/>
      <c r="AC11" s="41"/>
      <c r="AD11" s="41"/>
      <c r="AE11" s="42"/>
      <c r="AF11" s="42"/>
      <c r="AG11" s="43">
        <v>7</v>
      </c>
      <c r="AH11" s="41">
        <v>5.3</v>
      </c>
      <c r="AI11" s="45">
        <f t="shared" si="3"/>
        <v>6.5</v>
      </c>
      <c r="AJ11" s="91">
        <f t="shared" si="4"/>
        <v>7</v>
      </c>
      <c r="AK11" s="70" t="str">
        <f t="shared" si="5"/>
        <v>Khá</v>
      </c>
    </row>
    <row r="12" spans="1:37" s="23" customFormat="1" ht="17.25" customHeight="1">
      <c r="A12" s="69">
        <v>8</v>
      </c>
      <c r="B12" s="114" t="str">
        <f>IF(DS!B12&lt;&gt;"",DS!B12,"")</f>
        <v>Dương Thiên Thanh</v>
      </c>
      <c r="C12" s="36" t="str">
        <f>IF(DS!C12&lt;&gt;"",DS!C12,"")</f>
        <v>Thanh</v>
      </c>
      <c r="D12" s="99">
        <v>7</v>
      </c>
      <c r="E12" s="38">
        <v>6</v>
      </c>
      <c r="F12" s="38">
        <v>7</v>
      </c>
      <c r="G12" s="38"/>
      <c r="H12" s="38"/>
      <c r="I12" s="39"/>
      <c r="J12" s="40"/>
      <c r="K12" s="41"/>
      <c r="L12" s="41"/>
      <c r="M12" s="42"/>
      <c r="N12" s="42"/>
      <c r="O12" s="250">
        <v>8</v>
      </c>
      <c r="P12" s="256">
        <v>7.3</v>
      </c>
      <c r="Q12" s="45">
        <f t="shared" si="0"/>
        <v>7.2</v>
      </c>
      <c r="R12" s="70" t="str">
        <f t="shared" si="1"/>
        <v>Khá</v>
      </c>
      <c r="S12" s="69">
        <v>8</v>
      </c>
      <c r="T12" s="114" t="str">
        <f t="shared" si="2"/>
        <v>Dương Thiên Thanh</v>
      </c>
      <c r="U12" s="36" t="str">
        <f t="shared" si="2"/>
        <v>Thanh</v>
      </c>
      <c r="V12" s="37">
        <v>7</v>
      </c>
      <c r="W12" s="38">
        <v>6</v>
      </c>
      <c r="X12" s="38">
        <v>9</v>
      </c>
      <c r="Y12" s="38"/>
      <c r="Z12" s="38"/>
      <c r="AA12" s="39"/>
      <c r="AB12" s="40"/>
      <c r="AC12" s="41"/>
      <c r="AD12" s="41"/>
      <c r="AE12" s="42"/>
      <c r="AF12" s="42"/>
      <c r="AG12" s="43">
        <v>5</v>
      </c>
      <c r="AH12" s="41">
        <v>6.8</v>
      </c>
      <c r="AI12" s="45">
        <f t="shared" si="3"/>
        <v>6.6</v>
      </c>
      <c r="AJ12" s="91">
        <f t="shared" si="4"/>
        <v>6.8</v>
      </c>
      <c r="AK12" s="70" t="str">
        <f t="shared" si="5"/>
        <v>Khá</v>
      </c>
    </row>
    <row r="13" spans="1:37" s="23" customFormat="1" ht="17.25" customHeight="1">
      <c r="A13" s="69">
        <v>9</v>
      </c>
      <c r="B13" s="114" t="str">
        <f>IF(DS!B13&lt;&gt;"",DS!B13,"")</f>
        <v>Trần Nguyễn Quốc Thuận</v>
      </c>
      <c r="C13" s="36" t="str">
        <f>IF(DS!C13&lt;&gt;"",DS!C13,"")</f>
        <v>Thuận</v>
      </c>
      <c r="D13" s="99">
        <v>7</v>
      </c>
      <c r="E13" s="38">
        <v>8</v>
      </c>
      <c r="F13" s="38">
        <v>8</v>
      </c>
      <c r="G13" s="38"/>
      <c r="H13" s="38"/>
      <c r="I13" s="39"/>
      <c r="J13" s="40"/>
      <c r="K13" s="41"/>
      <c r="L13" s="41"/>
      <c r="M13" s="42"/>
      <c r="N13" s="42"/>
      <c r="O13" s="252">
        <v>9.5</v>
      </c>
      <c r="P13" s="257">
        <v>6</v>
      </c>
      <c r="Q13" s="45">
        <f t="shared" si="0"/>
        <v>7.5</v>
      </c>
      <c r="R13" s="70" t="str">
        <f t="shared" si="1"/>
        <v>Khá</v>
      </c>
      <c r="S13" s="69">
        <v>9</v>
      </c>
      <c r="T13" s="114" t="str">
        <f t="shared" si="2"/>
        <v>Trần Nguyễn Quốc Thuận</v>
      </c>
      <c r="U13" s="36" t="str">
        <f t="shared" si="2"/>
        <v>Thuận</v>
      </c>
      <c r="V13" s="37">
        <v>8</v>
      </c>
      <c r="W13" s="38">
        <v>8</v>
      </c>
      <c r="X13" s="38">
        <v>7</v>
      </c>
      <c r="Y13" s="38"/>
      <c r="Z13" s="38"/>
      <c r="AA13" s="39"/>
      <c r="AB13" s="40"/>
      <c r="AC13" s="41"/>
      <c r="AD13" s="41"/>
      <c r="AE13" s="42"/>
      <c r="AF13" s="42"/>
      <c r="AG13" s="43">
        <v>6.3</v>
      </c>
      <c r="AH13" s="41">
        <v>6</v>
      </c>
      <c r="AI13" s="45">
        <f t="shared" si="3"/>
        <v>6.7</v>
      </c>
      <c r="AJ13" s="91">
        <f t="shared" si="4"/>
        <v>7</v>
      </c>
      <c r="AK13" s="70" t="str">
        <f t="shared" si="5"/>
        <v>Khá</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c r="P14" s="84">
        <v>7.6</v>
      </c>
      <c r="Q14" s="85">
        <f t="shared" si="0"/>
        <v>7.6</v>
      </c>
      <c r="R14" s="86" t="str">
        <f t="shared" si="1"/>
        <v>Khá</v>
      </c>
      <c r="S14" s="75">
        <v>10</v>
      </c>
      <c r="T14" s="115" t="str">
        <f t="shared" si="2"/>
        <v>đặng Nhật</v>
      </c>
      <c r="U14" s="76" t="str">
        <f t="shared" si="2"/>
        <v>Huy</v>
      </c>
      <c r="V14" s="77">
        <v>8</v>
      </c>
      <c r="W14" s="78">
        <v>8</v>
      </c>
      <c r="X14" s="78">
        <v>9</v>
      </c>
      <c r="Y14" s="78"/>
      <c r="Z14" s="78"/>
      <c r="AA14" s="79"/>
      <c r="AB14" s="80"/>
      <c r="AC14" s="81"/>
      <c r="AD14" s="81"/>
      <c r="AE14" s="82"/>
      <c r="AF14" s="82"/>
      <c r="AG14" s="83">
        <v>7</v>
      </c>
      <c r="AH14" s="81">
        <v>9.3000000000000007</v>
      </c>
      <c r="AI14" s="85">
        <f t="shared" si="3"/>
        <v>8.4</v>
      </c>
      <c r="AJ14" s="92">
        <f t="shared" si="4"/>
        <v>8.1</v>
      </c>
      <c r="AK14" s="86" t="str">
        <f t="shared" si="5"/>
        <v>Giỏi</v>
      </c>
    </row>
    <row r="15" spans="1:37" s="23" customFormat="1" ht="17.25" customHeight="1">
      <c r="A15" s="73">
        <v>11</v>
      </c>
      <c r="B15" s="116" t="str">
        <f>IF(DS!B15&lt;&gt;"",DS!B15,"")</f>
        <v>Lê Hồ Ngọc Thắng</v>
      </c>
      <c r="C15" s="26" t="str">
        <f>IF(DS!C15&lt;&gt;"",DS!C15,"")</f>
        <v>Thắng</v>
      </c>
      <c r="D15" s="101">
        <v>6</v>
      </c>
      <c r="E15" s="57">
        <v>6</v>
      </c>
      <c r="F15" s="57">
        <v>8</v>
      </c>
      <c r="G15" s="57"/>
      <c r="H15" s="57"/>
      <c r="I15" s="58"/>
      <c r="J15" s="59"/>
      <c r="K15" s="60"/>
      <c r="L15" s="60"/>
      <c r="M15" s="61"/>
      <c r="N15" s="61"/>
      <c r="O15" s="62">
        <v>8.5</v>
      </c>
      <c r="P15" s="63">
        <v>8</v>
      </c>
      <c r="Q15" s="64">
        <f t="shared" si="0"/>
        <v>7.6</v>
      </c>
      <c r="R15" s="74" t="str">
        <f t="shared" si="1"/>
        <v>Khá</v>
      </c>
      <c r="S15" s="73">
        <v>11</v>
      </c>
      <c r="T15" s="116" t="str">
        <f t="shared" si="2"/>
        <v>Lê Hồ Ngọc Thắng</v>
      </c>
      <c r="U15" s="26" t="str">
        <f t="shared" si="2"/>
        <v>Thắng</v>
      </c>
      <c r="V15" s="56">
        <v>7.5</v>
      </c>
      <c r="W15" s="57">
        <v>5</v>
      </c>
      <c r="X15" s="57">
        <v>8</v>
      </c>
      <c r="Y15" s="57"/>
      <c r="Z15" s="57"/>
      <c r="AA15" s="58"/>
      <c r="AB15" s="59"/>
      <c r="AC15" s="60"/>
      <c r="AD15" s="60"/>
      <c r="AE15" s="61"/>
      <c r="AF15" s="61"/>
      <c r="AG15" s="62">
        <v>7</v>
      </c>
      <c r="AH15" s="63">
        <v>8.8000000000000007</v>
      </c>
      <c r="AI15" s="64">
        <f t="shared" si="3"/>
        <v>7.6</v>
      </c>
      <c r="AJ15" s="93">
        <f t="shared" si="4"/>
        <v>7.6</v>
      </c>
      <c r="AK15" s="74" t="str">
        <f t="shared" si="5"/>
        <v>Khá</v>
      </c>
    </row>
    <row r="16" spans="1:37" s="23" customFormat="1" ht="17.25" customHeight="1">
      <c r="A16" s="69">
        <v>12</v>
      </c>
      <c r="B16" s="114" t="str">
        <f>IF(DS!B16&lt;&gt;"",DS!B16,"")</f>
        <v>Vũ Phạm Thành Long</v>
      </c>
      <c r="C16" s="36" t="str">
        <f>IF(DS!C16&lt;&gt;"",DS!C16,"")</f>
        <v>Long</v>
      </c>
      <c r="D16" s="99">
        <v>7</v>
      </c>
      <c r="E16" s="38">
        <v>8</v>
      </c>
      <c r="F16" s="38">
        <v>8</v>
      </c>
      <c r="G16" s="38"/>
      <c r="H16" s="38"/>
      <c r="I16" s="39"/>
      <c r="J16" s="40"/>
      <c r="K16" s="41"/>
      <c r="L16" s="41"/>
      <c r="M16" s="42"/>
      <c r="N16" s="42"/>
      <c r="O16" s="43">
        <v>8</v>
      </c>
      <c r="P16" s="44">
        <v>8</v>
      </c>
      <c r="Q16" s="45">
        <f t="shared" si="0"/>
        <v>7.9</v>
      </c>
      <c r="R16" s="70" t="str">
        <f t="shared" si="1"/>
        <v>Khá</v>
      </c>
      <c r="S16" s="69">
        <v>12</v>
      </c>
      <c r="T16" s="114" t="str">
        <f t="shared" si="2"/>
        <v>Vũ Phạm Thành Long</v>
      </c>
      <c r="U16" s="36" t="str">
        <f t="shared" si="2"/>
        <v>Long</v>
      </c>
      <c r="V16" s="37">
        <v>8</v>
      </c>
      <c r="W16" s="38">
        <v>9</v>
      </c>
      <c r="X16" s="38">
        <v>7</v>
      </c>
      <c r="Y16" s="38"/>
      <c r="Z16" s="38"/>
      <c r="AA16" s="39"/>
      <c r="AB16" s="40"/>
      <c r="AC16" s="41"/>
      <c r="AD16" s="41"/>
      <c r="AE16" s="42"/>
      <c r="AF16" s="42"/>
      <c r="AG16" s="43">
        <v>8</v>
      </c>
      <c r="AH16" s="44">
        <v>8.3000000000000007</v>
      </c>
      <c r="AI16" s="45">
        <f t="shared" si="3"/>
        <v>8.1</v>
      </c>
      <c r="AJ16" s="91">
        <f t="shared" si="4"/>
        <v>8</v>
      </c>
      <c r="AK16" s="70" t="str">
        <f t="shared" si="5"/>
        <v>Giỏi</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v>5.8</v>
      </c>
      <c r="Q17" s="45">
        <f t="shared" si="0"/>
        <v>5.8</v>
      </c>
      <c r="R17" s="70" t="str">
        <f t="shared" si="1"/>
        <v>TB</v>
      </c>
      <c r="S17" s="69">
        <v>13</v>
      </c>
      <c r="T17" s="114" t="str">
        <f t="shared" si="2"/>
        <v/>
      </c>
      <c r="U17" s="36" t="str">
        <f t="shared" si="2"/>
        <v>Kha</v>
      </c>
      <c r="V17" s="37">
        <v>8</v>
      </c>
      <c r="W17" s="38">
        <v>7</v>
      </c>
      <c r="X17" s="38">
        <v>7</v>
      </c>
      <c r="Y17" s="38"/>
      <c r="Z17" s="38"/>
      <c r="AA17" s="39"/>
      <c r="AB17" s="40"/>
      <c r="AC17" s="41"/>
      <c r="AD17" s="41"/>
      <c r="AE17" s="42"/>
      <c r="AF17" s="42"/>
      <c r="AG17" s="43">
        <v>7.3</v>
      </c>
      <c r="AH17" s="44">
        <v>9</v>
      </c>
      <c r="AI17" s="45">
        <f t="shared" si="3"/>
        <v>8</v>
      </c>
      <c r="AJ17" s="91">
        <f t="shared" si="4"/>
        <v>7.3</v>
      </c>
      <c r="AK17" s="70" t="str">
        <f t="shared" si="5"/>
        <v>Khá</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c r="P18" s="44">
        <v>4.0999999999999996</v>
      </c>
      <c r="Q18" s="45">
        <f t="shared" si="0"/>
        <v>4.0999999999999996</v>
      </c>
      <c r="R18" s="70" t="str">
        <f t="shared" si="1"/>
        <v>Yếu</v>
      </c>
      <c r="S18" s="69">
        <v>14</v>
      </c>
      <c r="T18" s="114" t="str">
        <f t="shared" si="2"/>
        <v/>
      </c>
      <c r="U18" s="36" t="str">
        <f t="shared" si="2"/>
        <v>Châu</v>
      </c>
      <c r="V18" s="37">
        <v>6</v>
      </c>
      <c r="W18" s="38">
        <v>8</v>
      </c>
      <c r="X18" s="38">
        <v>6.5</v>
      </c>
      <c r="Y18" s="38"/>
      <c r="Z18" s="38"/>
      <c r="AA18" s="39"/>
      <c r="AB18" s="40"/>
      <c r="AC18" s="41"/>
      <c r="AD18" s="41"/>
      <c r="AE18" s="42"/>
      <c r="AF18" s="42"/>
      <c r="AG18" s="43">
        <v>5.5</v>
      </c>
      <c r="AH18" s="44">
        <v>7.3</v>
      </c>
      <c r="AI18" s="45">
        <f t="shared" si="3"/>
        <v>6.7</v>
      </c>
      <c r="AJ18" s="91">
        <f t="shared" si="4"/>
        <v>5.8</v>
      </c>
      <c r="AK18" s="70" t="str">
        <f t="shared" si="5"/>
        <v>TB</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2"/>
        <v/>
      </c>
      <c r="V19" s="77"/>
      <c r="W19" s="78"/>
      <c r="X19" s="78"/>
      <c r="Y19" s="78"/>
      <c r="Z19" s="78"/>
      <c r="AA19" s="79"/>
      <c r="AB19" s="80"/>
      <c r="AC19" s="81"/>
      <c r="AD19" s="81"/>
      <c r="AE19" s="82"/>
      <c r="AF19" s="82"/>
      <c r="AG19" s="83"/>
      <c r="AH19" s="84"/>
      <c r="AI19" s="85" t="str">
        <f t="shared" si="3"/>
        <v/>
      </c>
      <c r="AJ19" s="92" t="str">
        <f t="shared" si="4"/>
        <v/>
      </c>
      <c r="AK19" s="86" t="str">
        <f t="shared" si="5"/>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2"/>
        <v/>
      </c>
      <c r="V20" s="56"/>
      <c r="W20" s="57"/>
      <c r="X20" s="57"/>
      <c r="Y20" s="57"/>
      <c r="Z20" s="57"/>
      <c r="AA20" s="58"/>
      <c r="AB20" s="59"/>
      <c r="AC20" s="60"/>
      <c r="AD20" s="60"/>
      <c r="AE20" s="61"/>
      <c r="AF20" s="61"/>
      <c r="AG20" s="62"/>
      <c r="AH20" s="63"/>
      <c r="AI20" s="64" t="str">
        <f t="shared" si="3"/>
        <v/>
      </c>
      <c r="AJ20" s="93" t="str">
        <f t="shared" si="4"/>
        <v/>
      </c>
      <c r="AK20" s="74" t="str">
        <f t="shared" si="5"/>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2"/>
        <v/>
      </c>
      <c r="V21" s="37"/>
      <c r="W21" s="38"/>
      <c r="X21" s="38"/>
      <c r="Y21" s="38"/>
      <c r="Z21" s="38"/>
      <c r="AA21" s="39"/>
      <c r="AB21" s="40"/>
      <c r="AC21" s="41"/>
      <c r="AD21" s="41"/>
      <c r="AE21" s="42"/>
      <c r="AF21" s="42"/>
      <c r="AG21" s="43"/>
      <c r="AH21" s="44"/>
      <c r="AI21" s="45" t="str">
        <f t="shared" si="3"/>
        <v/>
      </c>
      <c r="AJ21" s="91" t="str">
        <f t="shared" si="4"/>
        <v/>
      </c>
      <c r="AK21" s="70" t="str">
        <f t="shared" si="5"/>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2"/>
        <v/>
      </c>
      <c r="V22" s="37"/>
      <c r="W22" s="38"/>
      <c r="X22" s="38"/>
      <c r="Y22" s="38"/>
      <c r="Z22" s="38"/>
      <c r="AA22" s="39"/>
      <c r="AB22" s="40"/>
      <c r="AC22" s="41"/>
      <c r="AD22" s="41"/>
      <c r="AE22" s="42"/>
      <c r="AF22" s="42"/>
      <c r="AG22" s="43"/>
      <c r="AH22" s="44"/>
      <c r="AI22" s="45" t="str">
        <f t="shared" si="3"/>
        <v/>
      </c>
      <c r="AJ22" s="91" t="str">
        <f t="shared" si="4"/>
        <v/>
      </c>
      <c r="AK22" s="70" t="str">
        <f t="shared" si="5"/>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2"/>
        <v/>
      </c>
      <c r="V23" s="37"/>
      <c r="W23" s="38"/>
      <c r="X23" s="38"/>
      <c r="Y23" s="38"/>
      <c r="Z23" s="38"/>
      <c r="AA23" s="39"/>
      <c r="AB23" s="40"/>
      <c r="AC23" s="41"/>
      <c r="AD23" s="41"/>
      <c r="AE23" s="42"/>
      <c r="AF23" s="42"/>
      <c r="AG23" s="43"/>
      <c r="AH23" s="44"/>
      <c r="AI23" s="45" t="str">
        <f t="shared" si="3"/>
        <v/>
      </c>
      <c r="AJ23" s="91" t="str">
        <f t="shared" si="4"/>
        <v/>
      </c>
      <c r="AK23" s="70" t="str">
        <f t="shared" si="5"/>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2"/>
        <v/>
      </c>
      <c r="V24" s="77"/>
      <c r="W24" s="78"/>
      <c r="X24" s="78"/>
      <c r="Y24" s="78"/>
      <c r="Z24" s="78"/>
      <c r="AA24" s="79"/>
      <c r="AB24" s="80"/>
      <c r="AC24" s="81"/>
      <c r="AD24" s="81"/>
      <c r="AE24" s="82"/>
      <c r="AF24" s="82"/>
      <c r="AG24" s="83"/>
      <c r="AH24" s="84"/>
      <c r="AI24" s="85" t="str">
        <f t="shared" si="3"/>
        <v/>
      </c>
      <c r="AJ24" s="92" t="str">
        <f t="shared" si="4"/>
        <v/>
      </c>
      <c r="AK24" s="86" t="str">
        <f t="shared" si="5"/>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2"/>
        <v/>
      </c>
      <c r="V25" s="56"/>
      <c r="W25" s="57"/>
      <c r="X25" s="57"/>
      <c r="Y25" s="57"/>
      <c r="Z25" s="57"/>
      <c r="AA25" s="58"/>
      <c r="AB25" s="59"/>
      <c r="AC25" s="60"/>
      <c r="AD25" s="60"/>
      <c r="AE25" s="61"/>
      <c r="AF25" s="61"/>
      <c r="AG25" s="62"/>
      <c r="AH25" s="63"/>
      <c r="AI25" s="64" t="str">
        <f t="shared" si="3"/>
        <v/>
      </c>
      <c r="AJ25" s="93" t="str">
        <f t="shared" si="4"/>
        <v/>
      </c>
      <c r="AK25" s="74" t="str">
        <f t="shared" si="5"/>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2"/>
        <v/>
      </c>
      <c r="V26" s="37"/>
      <c r="W26" s="38"/>
      <c r="X26" s="38"/>
      <c r="Y26" s="38"/>
      <c r="Z26" s="38"/>
      <c r="AA26" s="39"/>
      <c r="AB26" s="40"/>
      <c r="AC26" s="41"/>
      <c r="AD26" s="41"/>
      <c r="AE26" s="42"/>
      <c r="AF26" s="42"/>
      <c r="AG26" s="43"/>
      <c r="AH26" s="44"/>
      <c r="AI26" s="45" t="str">
        <f t="shared" si="3"/>
        <v/>
      </c>
      <c r="AJ26" s="91" t="str">
        <f t="shared" si="4"/>
        <v/>
      </c>
      <c r="AK26" s="70" t="str">
        <f t="shared" si="5"/>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2"/>
        <v/>
      </c>
      <c r="V27" s="37"/>
      <c r="W27" s="38"/>
      <c r="X27" s="38"/>
      <c r="Y27" s="38"/>
      <c r="Z27" s="38"/>
      <c r="AA27" s="39"/>
      <c r="AB27" s="40"/>
      <c r="AC27" s="41"/>
      <c r="AD27" s="41"/>
      <c r="AE27" s="42"/>
      <c r="AF27" s="42"/>
      <c r="AG27" s="43"/>
      <c r="AH27" s="44"/>
      <c r="AI27" s="45" t="str">
        <f t="shared" si="3"/>
        <v/>
      </c>
      <c r="AJ27" s="91" t="str">
        <f t="shared" si="4"/>
        <v/>
      </c>
      <c r="AK27" s="70" t="str">
        <f t="shared" si="5"/>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2"/>
        <v/>
      </c>
      <c r="V28" s="37"/>
      <c r="W28" s="38"/>
      <c r="X28" s="38"/>
      <c r="Y28" s="38"/>
      <c r="Z28" s="38"/>
      <c r="AA28" s="39"/>
      <c r="AB28" s="40"/>
      <c r="AC28" s="41"/>
      <c r="AD28" s="41"/>
      <c r="AE28" s="42"/>
      <c r="AF28" s="42"/>
      <c r="AG28" s="43"/>
      <c r="AH28" s="44"/>
      <c r="AI28" s="45" t="str">
        <f t="shared" si="3"/>
        <v/>
      </c>
      <c r="AJ28" s="91" t="str">
        <f t="shared" si="4"/>
        <v/>
      </c>
      <c r="AK28" s="70" t="str">
        <f t="shared" si="5"/>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2"/>
        <v/>
      </c>
      <c r="V29" s="77"/>
      <c r="W29" s="78"/>
      <c r="X29" s="78"/>
      <c r="Y29" s="78"/>
      <c r="Z29" s="78"/>
      <c r="AA29" s="79"/>
      <c r="AB29" s="80"/>
      <c r="AC29" s="81"/>
      <c r="AD29" s="81"/>
      <c r="AE29" s="82"/>
      <c r="AF29" s="82"/>
      <c r="AG29" s="83"/>
      <c r="AH29" s="84"/>
      <c r="AI29" s="85" t="str">
        <f t="shared" si="3"/>
        <v/>
      </c>
      <c r="AJ29" s="92" t="str">
        <f t="shared" si="4"/>
        <v/>
      </c>
      <c r="AK29" s="86" t="str">
        <f t="shared" si="5"/>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2"/>
        <v/>
      </c>
      <c r="V30" s="56"/>
      <c r="W30" s="57"/>
      <c r="X30" s="57"/>
      <c r="Y30" s="57"/>
      <c r="Z30" s="57"/>
      <c r="AA30" s="58"/>
      <c r="AB30" s="59"/>
      <c r="AC30" s="60"/>
      <c r="AD30" s="60"/>
      <c r="AE30" s="61"/>
      <c r="AF30" s="61"/>
      <c r="AG30" s="62"/>
      <c r="AH30" s="63"/>
      <c r="AI30" s="64" t="str">
        <f t="shared" si="3"/>
        <v/>
      </c>
      <c r="AJ30" s="93" t="str">
        <f t="shared" si="4"/>
        <v/>
      </c>
      <c r="AK30" s="74" t="str">
        <f t="shared" si="5"/>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2"/>
        <v/>
      </c>
      <c r="V31" s="37"/>
      <c r="W31" s="38"/>
      <c r="X31" s="38"/>
      <c r="Y31" s="38"/>
      <c r="Z31" s="38"/>
      <c r="AA31" s="39"/>
      <c r="AB31" s="40"/>
      <c r="AC31" s="41"/>
      <c r="AD31" s="41"/>
      <c r="AE31" s="42"/>
      <c r="AF31" s="42"/>
      <c r="AG31" s="43"/>
      <c r="AH31" s="44"/>
      <c r="AI31" s="45" t="str">
        <f t="shared" si="3"/>
        <v/>
      </c>
      <c r="AJ31" s="91" t="str">
        <f t="shared" si="4"/>
        <v/>
      </c>
      <c r="AK31" s="70" t="str">
        <f t="shared" si="5"/>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t="str">
        <f t="shared" si="2"/>
        <v/>
      </c>
      <c r="U32" s="36" t="str">
        <f t="shared" si="2"/>
        <v/>
      </c>
      <c r="V32" s="37"/>
      <c r="W32" s="38"/>
      <c r="X32" s="38"/>
      <c r="Y32" s="38"/>
      <c r="Z32" s="38"/>
      <c r="AA32" s="39"/>
      <c r="AB32" s="40"/>
      <c r="AC32" s="41"/>
      <c r="AD32" s="41"/>
      <c r="AE32" s="42"/>
      <c r="AF32" s="42"/>
      <c r="AG32" s="43"/>
      <c r="AH32" s="44"/>
      <c r="AI32" s="45" t="str">
        <f t="shared" si="3"/>
        <v/>
      </c>
      <c r="AJ32" s="91" t="str">
        <f t="shared" si="4"/>
        <v/>
      </c>
      <c r="AK32" s="70" t="str">
        <f t="shared" si="5"/>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t="str">
        <f t="shared" si="2"/>
        <v/>
      </c>
      <c r="U33" s="36" t="str">
        <f t="shared" si="2"/>
        <v/>
      </c>
      <c r="V33" s="37"/>
      <c r="W33" s="38"/>
      <c r="X33" s="38"/>
      <c r="Y33" s="38"/>
      <c r="Z33" s="38"/>
      <c r="AA33" s="39"/>
      <c r="AB33" s="40"/>
      <c r="AC33" s="41"/>
      <c r="AD33" s="41"/>
      <c r="AE33" s="42"/>
      <c r="AF33" s="42"/>
      <c r="AG33" s="43"/>
      <c r="AH33" s="44"/>
      <c r="AI33" s="45" t="str">
        <f t="shared" si="3"/>
        <v/>
      </c>
      <c r="AJ33" s="91" t="str">
        <f t="shared" si="4"/>
        <v/>
      </c>
      <c r="AK33" s="70" t="str">
        <f t="shared" si="5"/>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2"/>
        <v/>
      </c>
      <c r="V34" s="77"/>
      <c r="W34" s="78"/>
      <c r="X34" s="78"/>
      <c r="Y34" s="78"/>
      <c r="Z34" s="78"/>
      <c r="AA34" s="79"/>
      <c r="AB34" s="80"/>
      <c r="AC34" s="81"/>
      <c r="AD34" s="81"/>
      <c r="AE34" s="82"/>
      <c r="AF34" s="82"/>
      <c r="AG34" s="83"/>
      <c r="AH34" s="84"/>
      <c r="AI34" s="85" t="str">
        <f t="shared" si="3"/>
        <v/>
      </c>
      <c r="AJ34" s="92" t="str">
        <f t="shared" si="4"/>
        <v/>
      </c>
      <c r="AK34" s="86" t="str">
        <f t="shared" si="5"/>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2"/>
        <v/>
      </c>
      <c r="V35" s="56"/>
      <c r="W35" s="57"/>
      <c r="X35" s="57"/>
      <c r="Y35" s="57"/>
      <c r="Z35" s="57"/>
      <c r="AA35" s="58"/>
      <c r="AB35" s="59"/>
      <c r="AC35" s="60"/>
      <c r="AD35" s="60"/>
      <c r="AE35" s="61"/>
      <c r="AF35" s="61"/>
      <c r="AG35" s="62"/>
      <c r="AH35" s="63"/>
      <c r="AI35" s="64" t="str">
        <f t="shared" si="3"/>
        <v/>
      </c>
      <c r="AJ35" s="93" t="str">
        <f t="shared" si="4"/>
        <v/>
      </c>
      <c r="AK35" s="74" t="str">
        <f t="shared" si="5"/>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2"/>
        <v/>
      </c>
      <c r="V36" s="37"/>
      <c r="W36" s="38"/>
      <c r="X36" s="38"/>
      <c r="Y36" s="38"/>
      <c r="Z36" s="38"/>
      <c r="AA36" s="39"/>
      <c r="AB36" s="40"/>
      <c r="AC36" s="41"/>
      <c r="AD36" s="41"/>
      <c r="AE36" s="42"/>
      <c r="AF36" s="42"/>
      <c r="AG36" s="43"/>
      <c r="AH36" s="44"/>
      <c r="AI36" s="45" t="str">
        <f t="shared" si="3"/>
        <v/>
      </c>
      <c r="AJ36" s="91" t="str">
        <f t="shared" si="4"/>
        <v/>
      </c>
      <c r="AK36" s="70" t="str">
        <f t="shared" si="5"/>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2"/>
        <v/>
      </c>
      <c r="V37" s="37"/>
      <c r="W37" s="38"/>
      <c r="X37" s="38"/>
      <c r="Y37" s="38"/>
      <c r="Z37" s="38"/>
      <c r="AA37" s="39"/>
      <c r="AB37" s="40"/>
      <c r="AC37" s="41"/>
      <c r="AD37" s="41"/>
      <c r="AE37" s="42"/>
      <c r="AF37" s="42"/>
      <c r="AG37" s="43"/>
      <c r="AH37" s="44"/>
      <c r="AI37" s="45" t="str">
        <f t="shared" si="3"/>
        <v/>
      </c>
      <c r="AJ37" s="91" t="str">
        <f t="shared" si="4"/>
        <v/>
      </c>
      <c r="AK37" s="70" t="str">
        <f t="shared" si="5"/>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2"/>
        <v/>
      </c>
      <c r="V38" s="37"/>
      <c r="W38" s="38"/>
      <c r="X38" s="38"/>
      <c r="Y38" s="38"/>
      <c r="Z38" s="38"/>
      <c r="AA38" s="39"/>
      <c r="AB38" s="40"/>
      <c r="AC38" s="41"/>
      <c r="AD38" s="41"/>
      <c r="AE38" s="42"/>
      <c r="AF38" s="42"/>
      <c r="AG38" s="43"/>
      <c r="AH38" s="44"/>
      <c r="AI38" s="45" t="str">
        <f t="shared" si="3"/>
        <v/>
      </c>
      <c r="AJ38" s="91" t="str">
        <f t="shared" si="4"/>
        <v/>
      </c>
      <c r="AK38" s="70" t="str">
        <f t="shared" si="5"/>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2"/>
        <v/>
      </c>
      <c r="V39" s="77"/>
      <c r="W39" s="78"/>
      <c r="X39" s="78"/>
      <c r="Y39" s="78"/>
      <c r="Z39" s="78"/>
      <c r="AA39" s="79"/>
      <c r="AB39" s="80"/>
      <c r="AC39" s="81"/>
      <c r="AD39" s="81"/>
      <c r="AE39" s="82"/>
      <c r="AF39" s="82"/>
      <c r="AG39" s="83"/>
      <c r="AH39" s="84"/>
      <c r="AI39" s="85" t="str">
        <f t="shared" si="3"/>
        <v/>
      </c>
      <c r="AJ39" s="92" t="str">
        <f t="shared" si="4"/>
        <v/>
      </c>
      <c r="AK39" s="86" t="str">
        <f t="shared" si="5"/>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2"/>
        <v/>
      </c>
      <c r="V40" s="56"/>
      <c r="W40" s="57"/>
      <c r="X40" s="57"/>
      <c r="Y40" s="57"/>
      <c r="Z40" s="57"/>
      <c r="AA40" s="58"/>
      <c r="AB40" s="59"/>
      <c r="AC40" s="60"/>
      <c r="AD40" s="60"/>
      <c r="AE40" s="61"/>
      <c r="AF40" s="61"/>
      <c r="AG40" s="62"/>
      <c r="AH40" s="63"/>
      <c r="AI40" s="64" t="str">
        <f t="shared" si="3"/>
        <v/>
      </c>
      <c r="AJ40" s="93" t="str">
        <f t="shared" si="4"/>
        <v/>
      </c>
      <c r="AK40" s="74" t="str">
        <f t="shared" si="5"/>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2"/>
        <v/>
      </c>
      <c r="V41" s="37"/>
      <c r="W41" s="38"/>
      <c r="X41" s="38"/>
      <c r="Y41" s="38"/>
      <c r="Z41" s="38"/>
      <c r="AA41" s="39"/>
      <c r="AB41" s="40"/>
      <c r="AC41" s="41"/>
      <c r="AD41" s="41"/>
      <c r="AE41" s="42"/>
      <c r="AF41" s="42"/>
      <c r="AG41" s="43"/>
      <c r="AH41" s="44"/>
      <c r="AI41" s="45" t="str">
        <f t="shared" si="3"/>
        <v/>
      </c>
      <c r="AJ41" s="91" t="str">
        <f t="shared" si="4"/>
        <v/>
      </c>
      <c r="AK41" s="70" t="str">
        <f t="shared" si="5"/>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2"/>
        <v/>
      </c>
      <c r="V42" s="37"/>
      <c r="W42" s="38"/>
      <c r="X42" s="38"/>
      <c r="Y42" s="38"/>
      <c r="Z42" s="38"/>
      <c r="AA42" s="39"/>
      <c r="AB42" s="40"/>
      <c r="AC42" s="41"/>
      <c r="AD42" s="41"/>
      <c r="AE42" s="42"/>
      <c r="AF42" s="42"/>
      <c r="AG42" s="43"/>
      <c r="AH42" s="44"/>
      <c r="AI42" s="45" t="str">
        <f t="shared" si="3"/>
        <v/>
      </c>
      <c r="AJ42" s="91" t="str">
        <f t="shared" si="4"/>
        <v/>
      </c>
      <c r="AK42" s="70" t="str">
        <f t="shared" si="5"/>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2"/>
        <v/>
      </c>
      <c r="V43" s="37"/>
      <c r="W43" s="38"/>
      <c r="X43" s="38"/>
      <c r="Y43" s="38"/>
      <c r="Z43" s="38"/>
      <c r="AA43" s="39"/>
      <c r="AB43" s="40"/>
      <c r="AC43" s="41"/>
      <c r="AD43" s="41"/>
      <c r="AE43" s="42"/>
      <c r="AF43" s="42"/>
      <c r="AG43" s="43"/>
      <c r="AH43" s="44"/>
      <c r="AI43" s="45" t="str">
        <f t="shared" si="3"/>
        <v/>
      </c>
      <c r="AJ43" s="91" t="str">
        <f t="shared" si="4"/>
        <v/>
      </c>
      <c r="AK43" s="70" t="str">
        <f t="shared" si="5"/>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2"/>
        <v/>
      </c>
      <c r="V44" s="47"/>
      <c r="W44" s="48"/>
      <c r="X44" s="48"/>
      <c r="Y44" s="48"/>
      <c r="Z44" s="48"/>
      <c r="AA44" s="49"/>
      <c r="AB44" s="50"/>
      <c r="AC44" s="51"/>
      <c r="AD44" s="51"/>
      <c r="AE44" s="52"/>
      <c r="AF44" s="52"/>
      <c r="AG44" s="53"/>
      <c r="AH44" s="54"/>
      <c r="AI44" s="55" t="str">
        <f t="shared" si="3"/>
        <v/>
      </c>
      <c r="AJ44" s="94" t="str">
        <f t="shared" si="4"/>
        <v/>
      </c>
      <c r="AK44" s="72" t="str">
        <f t="shared" si="5"/>
        <v/>
      </c>
    </row>
    <row r="45" spans="1:37" s="23" customFormat="1" ht="18.75" customHeight="1">
      <c r="A45" s="302" t="str">
        <f>IF(COUNTBLANK($D$45:$P$45)&lt;13,"CHÚ Ý: THIẾU CỘT ĐIỂM TẠI X","")</f>
        <v>CHÚ Ý: THIẾU CỘT ĐIỂM TẠI X</v>
      </c>
      <c r="B45" s="302"/>
      <c r="C45" s="302"/>
      <c r="D45" s="66"/>
      <c r="E45" s="66" t="str">
        <f t="shared" ref="E45:P45" si="6">IF(COUNT(E5:E44)=0,"",IF(COUNTBLANK(E5:E44)&gt;COUNTBLANK($Q$5:$Q$44),"X",""))</f>
        <v>X</v>
      </c>
      <c r="F45" s="66" t="str">
        <f t="shared" si="6"/>
        <v>X</v>
      </c>
      <c r="G45" s="66" t="str">
        <f t="shared" si="6"/>
        <v/>
      </c>
      <c r="H45" s="66" t="str">
        <f t="shared" si="6"/>
        <v/>
      </c>
      <c r="I45" s="66" t="str">
        <f t="shared" si="6"/>
        <v/>
      </c>
      <c r="J45" s="66" t="str">
        <f t="shared" si="6"/>
        <v/>
      </c>
      <c r="K45" s="66" t="str">
        <f t="shared" si="6"/>
        <v/>
      </c>
      <c r="L45" s="66" t="str">
        <f t="shared" si="6"/>
        <v/>
      </c>
      <c r="M45" s="66" t="str">
        <f t="shared" si="6"/>
        <v/>
      </c>
      <c r="N45" s="66" t="str">
        <f t="shared" si="6"/>
        <v/>
      </c>
      <c r="O45" s="66" t="str">
        <f t="shared" si="6"/>
        <v>X</v>
      </c>
      <c r="P45" s="66" t="str">
        <f t="shared" si="6"/>
        <v/>
      </c>
      <c r="Q45" s="66"/>
      <c r="R45" s="66"/>
      <c r="S45" s="291" t="str">
        <f>IF(COUNTBLANK(V45:AH45)&lt;13,"THIẾU ĐIỂM TẠI CỘT X","")</f>
        <v/>
      </c>
      <c r="T45" s="291"/>
      <c r="U45" s="291"/>
      <c r="V45" s="66"/>
      <c r="W45" s="66" t="str">
        <f t="shared" ref="W45:AH45" si="7">IF(COUNT(W5:W44)=0,"",IF(COUNTBLANK(W5:W44)&gt;COUNTBLANK($AI$5:$AI$44),"X",""))</f>
        <v/>
      </c>
      <c r="X45" s="66" t="str">
        <f t="shared" si="7"/>
        <v/>
      </c>
      <c r="Y45" s="66" t="str">
        <f t="shared" si="7"/>
        <v/>
      </c>
      <c r="Z45" s="66" t="str">
        <f t="shared" si="7"/>
        <v/>
      </c>
      <c r="AA45" s="66" t="str">
        <f t="shared" si="7"/>
        <v/>
      </c>
      <c r="AB45" s="66" t="str">
        <f t="shared" si="7"/>
        <v/>
      </c>
      <c r="AC45" s="66" t="str">
        <f t="shared" si="7"/>
        <v/>
      </c>
      <c r="AD45" s="66" t="str">
        <f t="shared" si="7"/>
        <v/>
      </c>
      <c r="AE45" s="66" t="str">
        <f t="shared" si="7"/>
        <v/>
      </c>
      <c r="AF45" s="66" t="str">
        <f t="shared" si="7"/>
        <v/>
      </c>
      <c r="AG45" s="66" t="str">
        <f t="shared" si="7"/>
        <v/>
      </c>
      <c r="AH45" s="66" t="str">
        <f t="shared" si="7"/>
        <v/>
      </c>
      <c r="AI45" s="66"/>
      <c r="AJ45" s="66"/>
      <c r="AK45" s="97"/>
    </row>
    <row r="46" spans="1:37" s="23" customFormat="1" ht="18" customHeight="1">
      <c r="A46" s="24"/>
      <c r="B46" s="88" t="str">
        <f>"Tổng số được tổng kết:   "&amp;40-COUNTBLANK($P$5:$P$44)</f>
        <v>Tổng số được tổng kết:   14</v>
      </c>
      <c r="C46" s="87"/>
      <c r="D46" s="303" t="str">
        <f>IF(40-COUNTBLANK($P$5:$P$44)=0,"Giỏi: 0 (0%)","Giỏi: "&amp;COUNTIF(R$5:R$44,"Giỏi")&amp;" ("&amp;ROUND(COUNTIF(R$5:R$44,"Giỏi")*100/(40-COUNTBLANK($P$5:$P$44)),1)&amp;"%)")</f>
        <v>Giỏi: 4 (28.6%)</v>
      </c>
      <c r="E46" s="303"/>
      <c r="F46" s="303"/>
      <c r="G46" s="303"/>
      <c r="H46" s="303"/>
      <c r="I46" s="303"/>
      <c r="J46" s="305" t="str">
        <f>IF(40-COUNTBLANK($P$5:$P$44)=0,"Khá: 0 (0%)","Khá: "&amp;COUNTIF(R$5:R$44,"Khá")&amp;" ("&amp;ROUND(COUNTIF(R$5:R$44,"Khá")*100/(40-COUNTBLANK($P$5:$P$44)),1)&amp;"%)")</f>
        <v>Khá: 7 (50%)</v>
      </c>
      <c r="K46" s="305"/>
      <c r="L46" s="305"/>
      <c r="M46" s="305"/>
      <c r="N46" s="305"/>
      <c r="O46" s="305"/>
      <c r="P46" s="303" t="str">
        <f>IF(40-COUNTBLANK($P$5:$P$44)=0,"TB: 0 (0%)","TB: "&amp;COUNTIF(R$5:R$44,"TB")&amp;" ("&amp;ROUND(COUNTIF(R$5:R$44,"TB")*100/(40-COUNTBLANK($P$5:$P$44)),1)&amp;"%)")</f>
        <v>TB: 2 (14.3%)</v>
      </c>
      <c r="Q46" s="303"/>
      <c r="R46" s="303"/>
      <c r="S46" s="88" t="str">
        <f>"  Tổng số được tổng kết:  "&amp;40-COUNTBLANK($P$5:$P$44)</f>
        <v xml:space="preserve">  Tổng số được tổng kết:  14</v>
      </c>
      <c r="U46" s="87"/>
      <c r="V46" s="303" t="str">
        <f>IF(40-COUNTBLANK($P$5:$P$44)=0,"Giỏi: 0 (0%)","Giỏi: "&amp;COUNTIF(AK$5:AK$44,"Giỏi")&amp;" ("&amp;ROUND(COUNTIF(AK$5:AK$44,"Giỏi")*100/(40-COUNTBLANK($P$5:$P$44)),1)&amp;"%)")</f>
        <v>Giỏi: 4 (28.6%)</v>
      </c>
      <c r="W46" s="303"/>
      <c r="X46" s="303"/>
      <c r="Y46" s="303"/>
      <c r="Z46" s="303"/>
      <c r="AA46" s="303"/>
      <c r="AB46" s="305" t="str">
        <f>IF(40-COUNTBLANK($P$5:$P$44)=0,"Khá: 0 (0%)","Khá: "&amp;COUNTIF(AK$5:AK$44,"Khá")&amp;" ("&amp;ROUND(COUNTIF(AK$5:AK$44,"Khá")*100/(40-COUNTBLANK($P$5:$P$44)),1)&amp;"%)")</f>
        <v>Khá: 8 (57.1%)</v>
      </c>
      <c r="AC46" s="305"/>
      <c r="AD46" s="305"/>
      <c r="AE46" s="305"/>
      <c r="AF46" s="305"/>
      <c r="AG46" s="305"/>
      <c r="AH46" s="303" t="str">
        <f>IF(40-COUNTBLANK($P$5:$P$44)=0,"TB: 0 (0%)","TB: "&amp;COUNTIF(AK$5:AK$44,"TB")&amp;" ("&amp;ROUND(COUNTIF(AK$5:AK$44,"TB")*100/(40-COUNTBLANK($P$5:$P$44)),1)&amp;"%)")</f>
        <v>TB: 1 (7.1%)</v>
      </c>
      <c r="AI46" s="303"/>
      <c r="AJ46" s="303"/>
      <c r="AK46" s="303"/>
    </row>
    <row r="47" spans="1:37" s="23" customFormat="1" ht="18" customHeight="1">
      <c r="A47" s="24"/>
      <c r="B47" s="65"/>
      <c r="C47" s="65"/>
      <c r="D47" s="304" t="str">
        <f>IF(40-COUNTBLANK($P$5:$P$44)=0,"Yếu: 0 (0%)","Yếu: "&amp;COUNTIF(R$5:R$44,"Yếu")&amp;" ("&amp;ROUND(COUNTIF(R$5:R$44,"Yếu")*100/(40-COUNTBLANK($P$5:$P$44)),1)&amp;"%)")</f>
        <v>Yếu: 1 (7.1%)</v>
      </c>
      <c r="E47" s="304"/>
      <c r="F47" s="304"/>
      <c r="G47" s="304"/>
      <c r="H47" s="304"/>
      <c r="I47" s="304"/>
      <c r="J47" s="304" t="str">
        <f>IF(40-COUNTBLANK($P$5:$P$44)=0,"Kém: 0 (0%)","Kém: "&amp;COUNTIF(R$5:R$44,"Kém")&amp;" ("&amp;ROUND(COUNTIF(R$5:R$44,"Kém")*100/(40-COUNTBLANK($P$5:$P$44)),1)&amp;"%)")</f>
        <v>Kém: 0 (0%)</v>
      </c>
      <c r="K47" s="304"/>
      <c r="L47" s="304"/>
      <c r="M47" s="304"/>
      <c r="N47" s="304"/>
      <c r="O47" s="304"/>
      <c r="Q47" s="25"/>
      <c r="S47" s="24"/>
      <c r="T47" s="65"/>
      <c r="U47" s="65"/>
      <c r="V47" s="304" t="str">
        <f>IF(40-COUNTBLANK($P$5:$P$44)=0,"Yếu: 0 (0%)","Yếu: "&amp;COUNTIF(AK$5:AK$44,"Yếu")&amp;" ("&amp;ROUND(COUNTIF(AK$5:AK$44,"Yếu")*100/(40-COUNTBLANK($P$5:$P$44)),1)&amp;"%)")</f>
        <v>Yếu: 0 (0%)</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objects="1" scenarios="1"/>
  <customSheetViews>
    <customSheetView guid="{E68D9D97-1862-4956-AC88-DC3F0C392D77}" showRuler="0">
      <pane xSplit="2" topLeftCell="C1" activePane="topRight" state="frozen"/>
      <selection pane="topRight" activeCell="C1" sqref="C1:C65536"/>
      <pageMargins left="0.75" right="0.75" top="1" bottom="1" header="0.5" footer="0.5"/>
      <headerFooter alignWithMargins="0"/>
    </customSheetView>
  </customSheetViews>
  <mergeCells count="25">
    <mergeCell ref="A1:C1"/>
    <mergeCell ref="Q1:R1"/>
    <mergeCell ref="S1:U1"/>
    <mergeCell ref="A2:D2"/>
    <mergeCell ref="S2:V2"/>
    <mergeCell ref="A3:R3"/>
    <mergeCell ref="S3:AK3"/>
    <mergeCell ref="B4:C4"/>
    <mergeCell ref="D4:I4"/>
    <mergeCell ref="J4:O4"/>
    <mergeCell ref="T4:U4"/>
    <mergeCell ref="V4:AA4"/>
    <mergeCell ref="AB4:AG4"/>
    <mergeCell ref="A45:C45"/>
    <mergeCell ref="S45:U45"/>
    <mergeCell ref="D46:I46"/>
    <mergeCell ref="J46:O46"/>
    <mergeCell ref="P46:R46"/>
    <mergeCell ref="V46:AA46"/>
    <mergeCell ref="AB46:AG46"/>
    <mergeCell ref="AH46:AK46"/>
    <mergeCell ref="D47:I47"/>
    <mergeCell ref="J47:O47"/>
    <mergeCell ref="V47:AA47"/>
    <mergeCell ref="AB47:AG47"/>
  </mergeCells>
  <phoneticPr fontId="10" type="noConversion"/>
  <conditionalFormatting sqref="D5 V5">
    <cfRule type="cellIs" priority="1" stopIfTrue="1" operator="between">
      <formula>0</formula>
      <formula>10</formula>
    </cfRule>
  </conditionalFormatting>
  <conditionalFormatting sqref="D45 V45">
    <cfRule type="cellIs" dxfId="53" priority="2" stopIfTrue="1" operator="notEqual">
      <formula>""""""</formula>
    </cfRule>
  </conditionalFormatting>
  <conditionalFormatting sqref="A45:C45">
    <cfRule type="cellIs" dxfId="52" priority="3" stopIfTrue="1" operator="equal">
      <formula>"CHÚ Ý: THIẾU CỘT ĐIỂM TẠI X"</formula>
    </cfRule>
  </conditionalFormatting>
  <conditionalFormatting sqref="S45:U45">
    <cfRule type="cellIs" dxfId="51"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promptTitle="CHÚ Ý" prompt="NHẬP ĐIỂM VÀO NHỮNG Ô NÀY" sqref="V5:AH44">
      <formula1>0</formula1>
      <formula2>10</formula2>
    </dataValidation>
    <dataValidation type="decimal" allowBlank="1" showErrorMessage="1" errorTitle="CHÚ Ý:" error="      Điểm không âm và không quá 10! _x000a_Click Retry để nhập lại, Cancel để bỏ qua." sqref="D5:P44">
      <formula1>0</formula1>
      <formula2>10</formula2>
    </dataValidation>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zoomScale="120" workbookViewId="0">
      <pane xSplit="3" ySplit="4" topLeftCell="O11" activePane="bottomRight" state="frozen"/>
      <selection pane="topRight" activeCell="D1" sqref="D1"/>
      <selection pane="bottomLeft" activeCell="A5" sqref="A5"/>
      <selection pane="bottomRight" activeCell="AE19" sqref="AE19"/>
    </sheetView>
  </sheetViews>
  <sheetFormatPr defaultRowHeight="15.75"/>
  <cols>
    <col min="1" max="1" width="4" style="2" customWidth="1"/>
    <col min="2" max="2" width="18.85546875" style="2" customWidth="1"/>
    <col min="3" max="3" width="8.5703125" style="2" customWidth="1"/>
    <col min="4" max="16" width="4" style="3" customWidth="1"/>
    <col min="17" max="17" width="6.7109375" style="4" customWidth="1"/>
    <col min="18" max="18" width="7.7109375" style="3" customWidth="1"/>
    <col min="19" max="19" width="4" style="2" customWidth="1"/>
    <col min="20" max="20" width="16.7109375" style="2" customWidth="1"/>
    <col min="21" max="21" width="7.140625" style="2" customWidth="1"/>
    <col min="22" max="34" width="4" style="3" customWidth="1"/>
    <col min="35" max="35" width="6.28515625" style="4" customWidth="1"/>
    <col min="36" max="36" width="5.140625" style="4" customWidth="1"/>
    <col min="37" max="37" width="6.5703125" style="3" customWidth="1"/>
    <col min="38" max="16384" width="9.140625" style="3"/>
  </cols>
  <sheetData>
    <row r="1" spans="1:37" ht="25.5" customHeight="1">
      <c r="A1" s="290" t="str">
        <f>BÌA!E3</f>
        <v>NĂM HỌC 2020 - 2021</v>
      </c>
      <c r="B1" s="290"/>
      <c r="C1" s="290"/>
      <c r="D1" s="96"/>
      <c r="J1" s="119" t="str">
        <f>BÌA!F1</f>
        <v>TRƯỜNG THPT ĐÔNG DƯƠNG</v>
      </c>
      <c r="Q1" s="290" t="str">
        <f>BÌA!D4</f>
        <v>LỚP AS</v>
      </c>
      <c r="R1" s="290"/>
      <c r="S1" s="290" t="str">
        <f>BÌA!E3</f>
        <v>NĂM HỌC 2020 - 2021</v>
      </c>
      <c r="T1" s="290"/>
      <c r="U1" s="290"/>
      <c r="V1" s="95"/>
      <c r="AC1" s="119" t="str">
        <f>BÌA!F1</f>
        <v>TRƯỜNG THPT ĐÔNG DƯƠNG</v>
      </c>
      <c r="AJ1" s="112"/>
      <c r="AK1" s="111" t="str">
        <f>BÌA!D4</f>
        <v>LỚP AS</v>
      </c>
    </row>
    <row r="2" spans="1:37" ht="6" customHeight="1" thickBot="1">
      <c r="A2" s="292"/>
      <c r="B2" s="292"/>
      <c r="C2" s="292"/>
      <c r="D2" s="292"/>
      <c r="S2" s="292"/>
      <c r="T2" s="292"/>
      <c r="U2" s="292"/>
      <c r="V2" s="292"/>
    </row>
    <row r="3" spans="1:37" ht="39.75" customHeight="1" thickBot="1">
      <c r="A3" s="297" t="str">
        <f xml:space="preserve"> "BẢNG ĐIỂM HỌC KỲ I - "&amp;"MÔN "&amp;M_L!C10&amp; " - "&amp;"GVBM: "&amp;M_L!D10</f>
        <v xml:space="preserve">BẢNG ĐIỂM HỌC KỲ I - MÔN TIN - GVBM: </v>
      </c>
      <c r="B3" s="298"/>
      <c r="C3" s="298"/>
      <c r="D3" s="298"/>
      <c r="E3" s="298"/>
      <c r="F3" s="298"/>
      <c r="G3" s="298"/>
      <c r="H3" s="298"/>
      <c r="I3" s="298"/>
      <c r="J3" s="298"/>
      <c r="K3" s="298"/>
      <c r="L3" s="298"/>
      <c r="M3" s="298"/>
      <c r="N3" s="298"/>
      <c r="O3" s="298"/>
      <c r="P3" s="298"/>
      <c r="Q3" s="298"/>
      <c r="R3" s="299"/>
      <c r="S3" s="297" t="str">
        <f xml:space="preserve"> "BẢNG ĐIỂM HỌC KỲ II - "&amp;"MÔN "&amp;M_L!C10&amp; " - "&amp;"GVBM: "&amp;M_L!E10</f>
        <v xml:space="preserve">BẢNG ĐIỂM HỌC KỲ II - MÔN TIN - GVBM: </v>
      </c>
      <c r="T3" s="298"/>
      <c r="U3" s="298"/>
      <c r="V3" s="298"/>
      <c r="W3" s="298"/>
      <c r="X3" s="298"/>
      <c r="Y3" s="298"/>
      <c r="Z3" s="298"/>
      <c r="AA3" s="298"/>
      <c r="AB3" s="298"/>
      <c r="AC3" s="298"/>
      <c r="AD3" s="298"/>
      <c r="AE3" s="298"/>
      <c r="AF3" s="298"/>
      <c r="AG3" s="298"/>
      <c r="AH3" s="298"/>
      <c r="AI3" s="298"/>
      <c r="AJ3" s="298"/>
      <c r="AK3" s="299"/>
    </row>
    <row r="4" spans="1:37" ht="23.25" customHeight="1" thickBot="1">
      <c r="A4" s="109" t="s">
        <v>27</v>
      </c>
      <c r="B4" s="300" t="s">
        <v>22</v>
      </c>
      <c r="C4" s="301"/>
      <c r="D4" s="293" t="s">
        <v>99</v>
      </c>
      <c r="E4" s="294"/>
      <c r="F4" s="294"/>
      <c r="G4" s="294"/>
      <c r="H4" s="294"/>
      <c r="I4" s="295"/>
      <c r="J4" s="296" t="s">
        <v>98</v>
      </c>
      <c r="K4" s="294"/>
      <c r="L4" s="294"/>
      <c r="M4" s="294"/>
      <c r="N4" s="294"/>
      <c r="O4" s="295"/>
      <c r="P4" s="118" t="s">
        <v>6</v>
      </c>
      <c r="Q4" s="17" t="s">
        <v>28</v>
      </c>
      <c r="R4" s="16" t="s">
        <v>29</v>
      </c>
      <c r="S4" s="109" t="s">
        <v>27</v>
      </c>
      <c r="T4" s="300" t="s">
        <v>22</v>
      </c>
      <c r="U4" s="301"/>
      <c r="V4" s="293" t="s">
        <v>99</v>
      </c>
      <c r="W4" s="294"/>
      <c r="X4" s="294"/>
      <c r="Y4" s="294"/>
      <c r="Z4" s="294"/>
      <c r="AA4" s="295"/>
      <c r="AB4" s="296" t="s">
        <v>98</v>
      </c>
      <c r="AC4" s="294"/>
      <c r="AD4" s="294"/>
      <c r="AE4" s="294"/>
      <c r="AF4" s="294"/>
      <c r="AG4" s="295"/>
      <c r="AH4" s="118" t="s">
        <v>6</v>
      </c>
      <c r="AI4" s="17" t="s">
        <v>28</v>
      </c>
      <c r="AJ4" s="89" t="s">
        <v>11</v>
      </c>
      <c r="AK4" s="16" t="s">
        <v>29</v>
      </c>
    </row>
    <row r="5" spans="1:37" s="23" customFormat="1" ht="17.25" customHeight="1">
      <c r="A5" s="67">
        <v>1</v>
      </c>
      <c r="B5" s="113" t="str">
        <f>IF(DS!B5&lt;&gt;"",DS!B5,"")</f>
        <v>Lê Vũ Hoàng Thiện</v>
      </c>
      <c r="C5" s="26" t="str">
        <f>IF(DS!C5&lt;&gt;"",DS!C5,"")</f>
        <v>Thiện</v>
      </c>
      <c r="D5" s="98">
        <v>8</v>
      </c>
      <c r="E5" s="28">
        <v>8</v>
      </c>
      <c r="F5" s="28">
        <v>9</v>
      </c>
      <c r="G5" s="28"/>
      <c r="H5" s="28"/>
      <c r="I5" s="29"/>
      <c r="J5" s="30"/>
      <c r="K5" s="31"/>
      <c r="L5" s="31"/>
      <c r="M5" s="32"/>
      <c r="N5" s="32"/>
      <c r="O5" s="33">
        <v>8</v>
      </c>
      <c r="P5" s="34">
        <v>8.5</v>
      </c>
      <c r="Q5" s="35">
        <f>IF(OR(COUNT($P5)=0,C5=""),"",ROUND(AVERAGE(D5:P5,J5:P5,P5),1))</f>
        <v>8.3000000000000007</v>
      </c>
      <c r="R5" s="68" t="str">
        <f>IF($Q5="","",IF($Q5&gt;=8,"Giỏi",IF($Q5&gt;=6.5,"Khá",IF($Q5&gt;=5,"TB",IF($Q5&gt;=3.5,"Yếu","Kém")))))</f>
        <v>Giỏi</v>
      </c>
      <c r="S5" s="67">
        <v>1</v>
      </c>
      <c r="T5" s="113" t="str">
        <f>IF(B5&lt;&gt;"",B5,"")</f>
        <v>Lê Vũ Hoàng Thiện</v>
      </c>
      <c r="U5" s="26" t="str">
        <f>IF(C5&lt;&gt;"",C5,"")</f>
        <v>Thiện</v>
      </c>
      <c r="V5" s="27"/>
      <c r="W5" s="28"/>
      <c r="X5" s="28"/>
      <c r="Y5" s="28"/>
      <c r="Z5" s="28"/>
      <c r="AA5" s="29"/>
      <c r="AB5" s="30"/>
      <c r="AC5" s="31"/>
      <c r="AD5" s="31"/>
      <c r="AE5" s="32"/>
      <c r="AF5" s="32"/>
      <c r="AG5" s="33"/>
      <c r="AH5" s="34"/>
      <c r="AI5" s="35" t="str">
        <f>IF(OR(COUNT($AH5)=0,U5=""),"",ROUND(AVERAGE(V5:AH5,AB5:AH5,AH5),1))</f>
        <v/>
      </c>
      <c r="AJ5" s="90" t="str">
        <f>IF(OR(COUNT(AI5)=0,COUNT(Q5)=0),"",ROUND(AVERAGE(AI5,AI5,Q5),1))</f>
        <v/>
      </c>
      <c r="AK5" s="68" t="str">
        <f>IF($AJ5="","",IF($AJ5&gt;=8,"Giỏi",IF($AJ5&gt;=6.5,"Khá",IF($AJ5&gt;=5,"TB",IF($AJ5&gt;=3.5,"Yếu","Kém")))))</f>
        <v/>
      </c>
    </row>
    <row r="6" spans="1:37" s="23" customFormat="1" ht="17.25" customHeight="1">
      <c r="A6" s="69">
        <v>2</v>
      </c>
      <c r="B6" s="114" t="str">
        <f>IF(DS!B6&lt;&gt;"",DS!B6,"")</f>
        <v>Nguyễn Thị Kim Quỳnh</v>
      </c>
      <c r="C6" s="36" t="str">
        <f>IF(DS!C6&lt;&gt;"",DS!C6,"")</f>
        <v>Quỳnh</v>
      </c>
      <c r="D6" s="99">
        <v>8</v>
      </c>
      <c r="E6" s="38">
        <v>9</v>
      </c>
      <c r="F6" s="38">
        <v>8</v>
      </c>
      <c r="G6" s="38"/>
      <c r="H6" s="38"/>
      <c r="I6" s="39"/>
      <c r="J6" s="40"/>
      <c r="K6" s="41"/>
      <c r="L6" s="41"/>
      <c r="M6" s="42"/>
      <c r="N6" s="42"/>
      <c r="O6" s="43">
        <v>8</v>
      </c>
      <c r="P6" s="44">
        <v>9.5</v>
      </c>
      <c r="Q6" s="45">
        <f t="shared" ref="Q6:Q44" si="0">IF(OR(COUNT($P6)=0,C6=""),"",ROUND(AVERAGE(D6:P6,J6:P6,P6),1))</f>
        <v>8.6999999999999993</v>
      </c>
      <c r="R6" s="70" t="str">
        <f t="shared" ref="R6:R44" si="1">IF($Q6="","",IF($Q6&gt;=8,"Giỏi",IF($Q6&gt;=6.5,"Khá",IF($Q6&gt;=5,"TB",IF($Q6&gt;=3.5,"Yếu","Kém")))))</f>
        <v>Giỏi</v>
      </c>
      <c r="S6" s="69">
        <v>2</v>
      </c>
      <c r="T6" s="114" t="str">
        <f t="shared" ref="T6:U44" si="2">IF(B6&lt;&gt;"",B6,"")</f>
        <v>Nguyễn Thị Kim Quỳnh</v>
      </c>
      <c r="U6" s="36" t="str">
        <f t="shared" si="2"/>
        <v>Quỳnh</v>
      </c>
      <c r="V6" s="37">
        <v>8</v>
      </c>
      <c r="W6" s="38">
        <v>8</v>
      </c>
      <c r="X6" s="38">
        <v>8.3000000000000007</v>
      </c>
      <c r="Y6" s="38"/>
      <c r="Z6" s="38"/>
      <c r="AA6" s="39"/>
      <c r="AB6" s="40"/>
      <c r="AC6" s="41"/>
      <c r="AD6" s="41"/>
      <c r="AE6" s="42"/>
      <c r="AF6" s="42"/>
      <c r="AG6" s="43">
        <v>8</v>
      </c>
      <c r="AH6" s="44">
        <v>7.5</v>
      </c>
      <c r="AI6" s="45">
        <f t="shared" ref="AI6:AI44" si="3">IF(OR(COUNT($AH6)=0,U6=""),"",ROUND(AVERAGE(V6:AH6,AB6:AH6,AH6),1))</f>
        <v>7.9</v>
      </c>
      <c r="AJ6" s="91">
        <f t="shared" ref="AJ6:AJ44" si="4">IF(OR(COUNT(AI6)=0,COUNT(Q6)=0),"",ROUND(AVERAGE(AI6,AI6,Q6),1))</f>
        <v>8.1999999999999993</v>
      </c>
      <c r="AK6" s="70" t="str">
        <f t="shared" ref="AK6:AK44" si="5">IF($AJ6="","",IF($AJ6&gt;=8,"Giỏi",IF($AJ6&gt;=6.5,"Khá",IF($AJ6&gt;=5,"TB",IF($AJ6&gt;=3.5,"Yếu","Kém")))))</f>
        <v>Giỏi</v>
      </c>
    </row>
    <row r="7" spans="1:37" s="23" customFormat="1" ht="17.25" customHeight="1">
      <c r="A7" s="69">
        <v>3</v>
      </c>
      <c r="B7" s="114" t="str">
        <f>IF(DS!B7&lt;&gt;"",DS!B7,"")</f>
        <v>Nguyễn Công Minh</v>
      </c>
      <c r="C7" s="36" t="str">
        <f>IF(DS!C7&lt;&gt;"",DS!C7,"")</f>
        <v>Minh</v>
      </c>
      <c r="D7" s="99">
        <v>9</v>
      </c>
      <c r="E7" s="38">
        <v>9</v>
      </c>
      <c r="F7" s="38">
        <v>9</v>
      </c>
      <c r="G7" s="38"/>
      <c r="H7" s="38"/>
      <c r="I7" s="39"/>
      <c r="J7" s="40"/>
      <c r="K7" s="41"/>
      <c r="L7" s="41"/>
      <c r="M7" s="42"/>
      <c r="N7" s="42"/>
      <c r="O7" s="43">
        <v>8</v>
      </c>
      <c r="P7" s="44">
        <v>9</v>
      </c>
      <c r="Q7" s="45">
        <f t="shared" si="0"/>
        <v>8.8000000000000007</v>
      </c>
      <c r="R7" s="70" t="str">
        <f t="shared" si="1"/>
        <v>Giỏi</v>
      </c>
      <c r="S7" s="69">
        <v>3</v>
      </c>
      <c r="T7" s="114" t="str">
        <f t="shared" si="2"/>
        <v>Nguyễn Công Minh</v>
      </c>
      <c r="U7" s="36" t="str">
        <f t="shared" si="2"/>
        <v>Minh</v>
      </c>
      <c r="V7" s="37">
        <v>8</v>
      </c>
      <c r="W7" s="38">
        <v>7.1</v>
      </c>
      <c r="X7" s="38">
        <v>7.7</v>
      </c>
      <c r="Y7" s="38"/>
      <c r="Z7" s="38"/>
      <c r="AA7" s="39"/>
      <c r="AB7" s="40"/>
      <c r="AC7" s="41"/>
      <c r="AD7" s="41"/>
      <c r="AE7" s="42"/>
      <c r="AF7" s="42"/>
      <c r="AG7" s="43">
        <v>7.5</v>
      </c>
      <c r="AH7" s="44">
        <v>8</v>
      </c>
      <c r="AI7" s="45">
        <f t="shared" si="3"/>
        <v>7.7</v>
      </c>
      <c r="AJ7" s="91">
        <f t="shared" si="4"/>
        <v>8.1</v>
      </c>
      <c r="AK7" s="70" t="str">
        <f t="shared" si="5"/>
        <v>Giỏi</v>
      </c>
    </row>
    <row r="8" spans="1:37" s="23" customFormat="1" ht="17.25" customHeight="1">
      <c r="A8" s="69">
        <v>4</v>
      </c>
      <c r="B8" s="114" t="str">
        <f>IF(DS!B8&lt;&gt;"",DS!B8,"")</f>
        <v>Nguyễn Minh Triết</v>
      </c>
      <c r="C8" s="36" t="str">
        <f>IF(DS!C8&lt;&gt;"",DS!C8,"")</f>
        <v>Triết</v>
      </c>
      <c r="D8" s="99">
        <v>9</v>
      </c>
      <c r="E8" s="38">
        <v>8</v>
      </c>
      <c r="F8" s="38">
        <v>7</v>
      </c>
      <c r="G8" s="38"/>
      <c r="H8" s="38"/>
      <c r="I8" s="39"/>
      <c r="J8" s="40"/>
      <c r="K8" s="41"/>
      <c r="L8" s="41"/>
      <c r="M8" s="42"/>
      <c r="N8" s="42"/>
      <c r="O8" s="43">
        <v>9</v>
      </c>
      <c r="P8" s="44">
        <v>9</v>
      </c>
      <c r="Q8" s="45">
        <f t="shared" si="0"/>
        <v>8.6</v>
      </c>
      <c r="R8" s="70" t="str">
        <f t="shared" si="1"/>
        <v>Giỏi</v>
      </c>
      <c r="S8" s="69">
        <v>4</v>
      </c>
      <c r="T8" s="114" t="str">
        <f t="shared" si="2"/>
        <v>Nguyễn Minh Triết</v>
      </c>
      <c r="U8" s="36" t="str">
        <f t="shared" si="2"/>
        <v>Triết</v>
      </c>
      <c r="V8" s="37">
        <v>7.5</v>
      </c>
      <c r="W8" s="38">
        <v>7.9</v>
      </c>
      <c r="X8" s="38">
        <v>7.6</v>
      </c>
      <c r="Y8" s="38"/>
      <c r="Z8" s="38"/>
      <c r="AA8" s="39"/>
      <c r="AB8" s="40"/>
      <c r="AC8" s="41"/>
      <c r="AD8" s="41"/>
      <c r="AE8" s="42"/>
      <c r="AF8" s="42"/>
      <c r="AG8" s="43">
        <v>7.5</v>
      </c>
      <c r="AH8" s="44">
        <v>7.5</v>
      </c>
      <c r="AI8" s="45">
        <f t="shared" si="3"/>
        <v>7.6</v>
      </c>
      <c r="AJ8" s="91">
        <f t="shared" si="4"/>
        <v>7.9</v>
      </c>
      <c r="AK8" s="70" t="str">
        <f t="shared" si="5"/>
        <v>Khá</v>
      </c>
    </row>
    <row r="9" spans="1:37" s="23" customFormat="1" ht="17.25" customHeight="1">
      <c r="A9" s="75">
        <v>5</v>
      </c>
      <c r="B9" s="115" t="str">
        <f>IF(DS!B9&lt;&gt;"",DS!B9,"")</f>
        <v>Đào Ngọc Sáng</v>
      </c>
      <c r="C9" s="76" t="str">
        <f>IF(DS!C9&lt;&gt;"",DS!C9,"")</f>
        <v>sáng</v>
      </c>
      <c r="D9" s="100">
        <v>7</v>
      </c>
      <c r="E9" s="78">
        <v>6</v>
      </c>
      <c r="F9" s="78">
        <v>7</v>
      </c>
      <c r="G9" s="78"/>
      <c r="H9" s="78"/>
      <c r="I9" s="79"/>
      <c r="J9" s="80"/>
      <c r="K9" s="81"/>
      <c r="L9" s="81"/>
      <c r="M9" s="82"/>
      <c r="N9" s="82"/>
      <c r="O9" s="83">
        <v>6</v>
      </c>
      <c r="P9" s="84">
        <v>8.5</v>
      </c>
      <c r="Q9" s="85">
        <f t="shared" si="0"/>
        <v>7.2</v>
      </c>
      <c r="R9" s="86" t="str">
        <f t="shared" si="1"/>
        <v>Khá</v>
      </c>
      <c r="S9" s="75">
        <v>5</v>
      </c>
      <c r="T9" s="115" t="str">
        <f t="shared" si="2"/>
        <v>Đào Ngọc Sáng</v>
      </c>
      <c r="U9" s="76" t="str">
        <f t="shared" si="2"/>
        <v>sáng</v>
      </c>
      <c r="V9" s="77">
        <v>8.5</v>
      </c>
      <c r="W9" s="78">
        <v>7.9</v>
      </c>
      <c r="X9" s="78">
        <v>8</v>
      </c>
      <c r="Y9" s="78"/>
      <c r="Z9" s="78"/>
      <c r="AA9" s="79"/>
      <c r="AB9" s="80"/>
      <c r="AC9" s="81"/>
      <c r="AD9" s="81"/>
      <c r="AE9" s="82"/>
      <c r="AF9" s="82"/>
      <c r="AG9" s="83">
        <v>8</v>
      </c>
      <c r="AH9" s="84">
        <v>8</v>
      </c>
      <c r="AI9" s="85">
        <f t="shared" si="3"/>
        <v>8.1</v>
      </c>
      <c r="AJ9" s="92">
        <f t="shared" si="4"/>
        <v>7.8</v>
      </c>
      <c r="AK9" s="86" t="str">
        <f t="shared" si="5"/>
        <v>Khá</v>
      </c>
    </row>
    <row r="10" spans="1:37" s="23" customFormat="1" ht="17.25" customHeight="1">
      <c r="A10" s="73">
        <v>6</v>
      </c>
      <c r="B10" s="116" t="str">
        <f>IF(DS!B10&lt;&gt;"",DS!B10,"")</f>
        <v>Nguyễn Thông Cường</v>
      </c>
      <c r="C10" s="26" t="str">
        <f>IF(DS!C10&lt;&gt;"",DS!C10,"")</f>
        <v>Cường</v>
      </c>
      <c r="D10" s="101">
        <v>9</v>
      </c>
      <c r="E10" s="57">
        <v>9</v>
      </c>
      <c r="F10" s="57">
        <v>8</v>
      </c>
      <c r="G10" s="57"/>
      <c r="H10" s="57"/>
      <c r="I10" s="58"/>
      <c r="J10" s="59"/>
      <c r="K10" s="60"/>
      <c r="L10" s="60"/>
      <c r="M10" s="61"/>
      <c r="N10" s="61"/>
      <c r="O10" s="62">
        <v>8</v>
      </c>
      <c r="P10" s="63">
        <v>9</v>
      </c>
      <c r="Q10" s="64">
        <f t="shared" si="0"/>
        <v>8.6</v>
      </c>
      <c r="R10" s="74" t="str">
        <f>IF($Q10="","",IF($Q10&gt;=8,"Giỏi",IF($Q10&gt;=6.5,"Khá",IF($Q10&gt;=5,"TB",IF($Q10&gt;=3.5,"Yếu","Kém")))))</f>
        <v>Giỏi</v>
      </c>
      <c r="S10" s="73">
        <v>6</v>
      </c>
      <c r="T10" s="116" t="str">
        <f t="shared" si="2"/>
        <v>Nguyễn Thông Cường</v>
      </c>
      <c r="U10" s="26" t="str">
        <f t="shared" si="2"/>
        <v>Cường</v>
      </c>
      <c r="V10" s="56">
        <v>8.5</v>
      </c>
      <c r="W10" s="57">
        <v>7.3</v>
      </c>
      <c r="X10" s="57">
        <v>7.7</v>
      </c>
      <c r="Y10" s="57"/>
      <c r="Z10" s="57"/>
      <c r="AA10" s="58"/>
      <c r="AB10" s="59"/>
      <c r="AC10" s="60"/>
      <c r="AD10" s="60"/>
      <c r="AE10" s="61"/>
      <c r="AF10" s="61"/>
      <c r="AG10" s="62">
        <v>7.5</v>
      </c>
      <c r="AH10" s="63">
        <v>7.5</v>
      </c>
      <c r="AI10" s="64">
        <f t="shared" si="3"/>
        <v>7.6</v>
      </c>
      <c r="AJ10" s="93">
        <f t="shared" si="4"/>
        <v>7.9</v>
      </c>
      <c r="AK10" s="74" t="str">
        <f t="shared" si="5"/>
        <v>Khá</v>
      </c>
    </row>
    <row r="11" spans="1:37" s="23" customFormat="1" ht="17.25" customHeight="1">
      <c r="A11" s="69">
        <v>7</v>
      </c>
      <c r="B11" s="114" t="str">
        <f>IF(DS!B11&lt;&gt;"",DS!B11,"")</f>
        <v>Phan Vĩnh Phú</v>
      </c>
      <c r="C11" s="36" t="str">
        <f>IF(DS!C11&lt;&gt;"",DS!C11,"")</f>
        <v>Phú</v>
      </c>
      <c r="D11" s="99">
        <v>9</v>
      </c>
      <c r="E11" s="38">
        <v>7</v>
      </c>
      <c r="F11" s="38">
        <v>7</v>
      </c>
      <c r="G11" s="38"/>
      <c r="H11" s="38"/>
      <c r="I11" s="39"/>
      <c r="J11" s="40"/>
      <c r="K11" s="41"/>
      <c r="L11" s="41"/>
      <c r="M11" s="42"/>
      <c r="N11" s="42"/>
      <c r="O11" s="43">
        <v>8</v>
      </c>
      <c r="P11" s="44">
        <v>9.5</v>
      </c>
      <c r="Q11" s="45">
        <f t="shared" si="0"/>
        <v>8.4</v>
      </c>
      <c r="R11" s="70" t="str">
        <f t="shared" si="1"/>
        <v>Giỏi</v>
      </c>
      <c r="S11" s="69">
        <v>7</v>
      </c>
      <c r="T11" s="114" t="str">
        <f t="shared" si="2"/>
        <v>Phan Vĩnh Phú</v>
      </c>
      <c r="U11" s="36" t="str">
        <f t="shared" si="2"/>
        <v>Phú</v>
      </c>
      <c r="V11" s="37">
        <v>9</v>
      </c>
      <c r="W11" s="38">
        <v>8.1</v>
      </c>
      <c r="X11" s="38">
        <v>8.8000000000000007</v>
      </c>
      <c r="Y11" s="38"/>
      <c r="Z11" s="38"/>
      <c r="AA11" s="39"/>
      <c r="AB11" s="40"/>
      <c r="AC11" s="41"/>
      <c r="AD11" s="41"/>
      <c r="AE11" s="42"/>
      <c r="AF11" s="42"/>
      <c r="AG11" s="43">
        <v>8</v>
      </c>
      <c r="AH11" s="44">
        <v>9</v>
      </c>
      <c r="AI11" s="45">
        <f t="shared" si="3"/>
        <v>8.6</v>
      </c>
      <c r="AJ11" s="91">
        <f t="shared" si="4"/>
        <v>8.5</v>
      </c>
      <c r="AK11" s="70" t="str">
        <f t="shared" si="5"/>
        <v>Giỏi</v>
      </c>
    </row>
    <row r="12" spans="1:37" s="23" customFormat="1" ht="17.25" customHeight="1">
      <c r="A12" s="69">
        <v>8</v>
      </c>
      <c r="B12" s="114" t="str">
        <f>IF(DS!B12&lt;&gt;"",DS!B12,"")</f>
        <v>Dương Thiên Thanh</v>
      </c>
      <c r="C12" s="36" t="str">
        <f>IF(DS!C12&lt;&gt;"",DS!C12,"")</f>
        <v>Thanh</v>
      </c>
      <c r="D12" s="99">
        <v>8</v>
      </c>
      <c r="E12" s="38">
        <v>8</v>
      </c>
      <c r="F12" s="38">
        <v>7</v>
      </c>
      <c r="G12" s="38"/>
      <c r="H12" s="38"/>
      <c r="I12" s="39"/>
      <c r="J12" s="40"/>
      <c r="K12" s="41"/>
      <c r="L12" s="41"/>
      <c r="M12" s="42"/>
      <c r="N12" s="42"/>
      <c r="O12" s="43">
        <v>7</v>
      </c>
      <c r="P12" s="44">
        <v>8.5</v>
      </c>
      <c r="Q12" s="45">
        <f t="shared" si="0"/>
        <v>7.8</v>
      </c>
      <c r="R12" s="70" t="str">
        <f t="shared" si="1"/>
        <v>Khá</v>
      </c>
      <c r="S12" s="69">
        <v>8</v>
      </c>
      <c r="T12" s="114" t="str">
        <f t="shared" si="2"/>
        <v>Dương Thiên Thanh</v>
      </c>
      <c r="U12" s="36" t="str">
        <f t="shared" si="2"/>
        <v>Thanh</v>
      </c>
      <c r="V12" s="37">
        <v>8</v>
      </c>
      <c r="W12" s="38">
        <v>8.5</v>
      </c>
      <c r="X12" s="38">
        <v>8.1</v>
      </c>
      <c r="Y12" s="38"/>
      <c r="Z12" s="38"/>
      <c r="AA12" s="39"/>
      <c r="AB12" s="40"/>
      <c r="AC12" s="41"/>
      <c r="AD12" s="41"/>
      <c r="AE12" s="42"/>
      <c r="AF12" s="42"/>
      <c r="AG12" s="43">
        <v>8.5</v>
      </c>
      <c r="AH12" s="44">
        <v>7</v>
      </c>
      <c r="AI12" s="45">
        <f t="shared" si="3"/>
        <v>7.8</v>
      </c>
      <c r="AJ12" s="91">
        <f t="shared" si="4"/>
        <v>7.8</v>
      </c>
      <c r="AK12" s="70" t="str">
        <f t="shared" si="5"/>
        <v>Khá</v>
      </c>
    </row>
    <row r="13" spans="1:37" s="23" customFormat="1" ht="17.25" customHeight="1">
      <c r="A13" s="69">
        <v>9</v>
      </c>
      <c r="B13" s="114" t="str">
        <f>IF(DS!B13&lt;&gt;"",DS!B13,"")</f>
        <v>Trần Nguyễn Quốc Thuận</v>
      </c>
      <c r="C13" s="36" t="str">
        <f>IF(DS!C13&lt;&gt;"",DS!C13,"")</f>
        <v>Thuận</v>
      </c>
      <c r="D13" s="99">
        <v>7</v>
      </c>
      <c r="E13" s="38">
        <v>8</v>
      </c>
      <c r="F13" s="38">
        <v>7</v>
      </c>
      <c r="G13" s="38"/>
      <c r="H13" s="38"/>
      <c r="I13" s="39"/>
      <c r="J13" s="40"/>
      <c r="K13" s="41"/>
      <c r="L13" s="41"/>
      <c r="M13" s="42"/>
      <c r="N13" s="42"/>
      <c r="O13" s="43">
        <v>9</v>
      </c>
      <c r="P13" s="44">
        <v>7.5</v>
      </c>
      <c r="Q13" s="45">
        <f t="shared" si="0"/>
        <v>7.8</v>
      </c>
      <c r="R13" s="70" t="str">
        <f t="shared" si="1"/>
        <v>Khá</v>
      </c>
      <c r="S13" s="69">
        <v>9</v>
      </c>
      <c r="T13" s="114" t="str">
        <f t="shared" si="2"/>
        <v>Trần Nguyễn Quốc Thuận</v>
      </c>
      <c r="U13" s="36" t="str">
        <f t="shared" si="2"/>
        <v>Thuận</v>
      </c>
      <c r="V13" s="37">
        <v>7</v>
      </c>
      <c r="W13" s="38">
        <v>7.6</v>
      </c>
      <c r="X13" s="38">
        <v>7.7</v>
      </c>
      <c r="Y13" s="38"/>
      <c r="Z13" s="38"/>
      <c r="AA13" s="39"/>
      <c r="AB13" s="40"/>
      <c r="AC13" s="41"/>
      <c r="AD13" s="41"/>
      <c r="AE13" s="42"/>
      <c r="AF13" s="42"/>
      <c r="AG13" s="43">
        <v>7</v>
      </c>
      <c r="AH13" s="44">
        <v>7.5</v>
      </c>
      <c r="AI13" s="45">
        <f t="shared" si="3"/>
        <v>7.4</v>
      </c>
      <c r="AJ13" s="91">
        <f t="shared" si="4"/>
        <v>7.5</v>
      </c>
      <c r="AK13" s="70" t="str">
        <f t="shared" si="5"/>
        <v>Khá</v>
      </c>
    </row>
    <row r="14" spans="1:37" s="23" customFormat="1" ht="17.25" customHeight="1">
      <c r="A14" s="75">
        <v>10</v>
      </c>
      <c r="B14" s="115" t="str">
        <f>IF(DS!B14&lt;&gt;"",DS!B14,"")</f>
        <v>đặng Nhật</v>
      </c>
      <c r="C14" s="76" t="str">
        <f>IF(DS!C14&lt;&gt;"",DS!C14,"")</f>
        <v>Huy</v>
      </c>
      <c r="D14" s="100"/>
      <c r="E14" s="78"/>
      <c r="F14" s="78"/>
      <c r="G14" s="78"/>
      <c r="H14" s="78"/>
      <c r="I14" s="79"/>
      <c r="J14" s="80"/>
      <c r="K14" s="81"/>
      <c r="L14" s="81"/>
      <c r="M14" s="82"/>
      <c r="N14" s="82"/>
      <c r="O14" s="83"/>
      <c r="P14" s="84">
        <v>9.6</v>
      </c>
      <c r="Q14" s="85">
        <f t="shared" si="0"/>
        <v>9.6</v>
      </c>
      <c r="R14" s="86" t="str">
        <f t="shared" si="1"/>
        <v>Giỏi</v>
      </c>
      <c r="S14" s="75">
        <v>10</v>
      </c>
      <c r="T14" s="115" t="str">
        <f t="shared" si="2"/>
        <v>đặng Nhật</v>
      </c>
      <c r="U14" s="76" t="str">
        <f t="shared" si="2"/>
        <v>Huy</v>
      </c>
      <c r="V14" s="37">
        <v>7.5</v>
      </c>
      <c r="W14" s="38">
        <v>7.6</v>
      </c>
      <c r="X14" s="38">
        <v>8</v>
      </c>
      <c r="Y14" s="38"/>
      <c r="Z14" s="38"/>
      <c r="AA14" s="39"/>
      <c r="AB14" s="40"/>
      <c r="AC14" s="41"/>
      <c r="AD14" s="41"/>
      <c r="AE14" s="42"/>
      <c r="AF14" s="42"/>
      <c r="AG14" s="43">
        <v>7.5</v>
      </c>
      <c r="AH14" s="44">
        <v>8.5</v>
      </c>
      <c r="AI14" s="85">
        <f t="shared" si="3"/>
        <v>8</v>
      </c>
      <c r="AJ14" s="92">
        <f t="shared" si="4"/>
        <v>8.5</v>
      </c>
      <c r="AK14" s="86" t="str">
        <f t="shared" si="5"/>
        <v>Giỏi</v>
      </c>
    </row>
    <row r="15" spans="1:37" s="23" customFormat="1" ht="17.25" customHeight="1">
      <c r="A15" s="73">
        <v>11</v>
      </c>
      <c r="B15" s="116" t="str">
        <f>IF(DS!B15&lt;&gt;"",DS!B15,"")</f>
        <v>Lê Hồ Ngọc Thắng</v>
      </c>
      <c r="C15" s="26" t="str">
        <f>IF(DS!C15&lt;&gt;"",DS!C15,"")</f>
        <v>Thắng</v>
      </c>
      <c r="D15" s="101">
        <v>9</v>
      </c>
      <c r="E15" s="57">
        <v>8</v>
      </c>
      <c r="F15" s="57">
        <v>7</v>
      </c>
      <c r="G15" s="57"/>
      <c r="H15" s="57"/>
      <c r="I15" s="58"/>
      <c r="J15" s="59"/>
      <c r="K15" s="60"/>
      <c r="L15" s="60"/>
      <c r="M15" s="61"/>
      <c r="N15" s="61"/>
      <c r="O15" s="62">
        <v>8</v>
      </c>
      <c r="P15" s="63">
        <v>9</v>
      </c>
      <c r="Q15" s="64">
        <f t="shared" si="0"/>
        <v>8.4</v>
      </c>
      <c r="R15" s="74" t="str">
        <f t="shared" si="1"/>
        <v>Giỏi</v>
      </c>
      <c r="S15" s="73">
        <v>11</v>
      </c>
      <c r="T15" s="116" t="str">
        <f t="shared" si="2"/>
        <v>Lê Hồ Ngọc Thắng</v>
      </c>
      <c r="U15" s="26" t="str">
        <f t="shared" si="2"/>
        <v>Thắng</v>
      </c>
      <c r="V15" s="56">
        <v>8</v>
      </c>
      <c r="W15" s="57">
        <v>8.3000000000000007</v>
      </c>
      <c r="X15" s="57">
        <v>8.6</v>
      </c>
      <c r="Y15" s="57"/>
      <c r="Z15" s="57"/>
      <c r="AA15" s="58"/>
      <c r="AB15" s="59"/>
      <c r="AC15" s="60"/>
      <c r="AD15" s="60"/>
      <c r="AE15" s="61"/>
      <c r="AF15" s="61"/>
      <c r="AG15" s="62">
        <v>8.5</v>
      </c>
      <c r="AH15" s="63">
        <v>8</v>
      </c>
      <c r="AI15" s="64">
        <f t="shared" si="3"/>
        <v>8.1999999999999993</v>
      </c>
      <c r="AJ15" s="93">
        <f t="shared" si="4"/>
        <v>8.3000000000000007</v>
      </c>
      <c r="AK15" s="74" t="str">
        <f t="shared" si="5"/>
        <v>Giỏi</v>
      </c>
    </row>
    <row r="16" spans="1:37" s="23" customFormat="1" ht="17.25" customHeight="1">
      <c r="A16" s="69">
        <v>12</v>
      </c>
      <c r="B16" s="114" t="str">
        <f>IF(DS!B16&lt;&gt;"",DS!B16,"")</f>
        <v>Vũ Phạm Thành Long</v>
      </c>
      <c r="C16" s="36" t="str">
        <f>IF(DS!C16&lt;&gt;"",DS!C16,"")</f>
        <v>Long</v>
      </c>
      <c r="D16" s="99">
        <v>9</v>
      </c>
      <c r="E16" s="38">
        <v>8</v>
      </c>
      <c r="F16" s="38">
        <v>9</v>
      </c>
      <c r="G16" s="38"/>
      <c r="H16" s="38"/>
      <c r="I16" s="39"/>
      <c r="J16" s="40"/>
      <c r="K16" s="41"/>
      <c r="L16" s="41"/>
      <c r="M16" s="42"/>
      <c r="N16" s="42"/>
      <c r="O16" s="43">
        <v>8</v>
      </c>
      <c r="P16" s="44">
        <v>8.5</v>
      </c>
      <c r="Q16" s="45">
        <f t="shared" si="0"/>
        <v>8.4</v>
      </c>
      <c r="R16" s="70" t="str">
        <f t="shared" si="1"/>
        <v>Giỏi</v>
      </c>
      <c r="S16" s="69">
        <v>12</v>
      </c>
      <c r="T16" s="114" t="str">
        <f t="shared" si="2"/>
        <v>Vũ Phạm Thành Long</v>
      </c>
      <c r="U16" s="36" t="str">
        <f t="shared" si="2"/>
        <v>Long</v>
      </c>
      <c r="V16" s="37">
        <v>8.5</v>
      </c>
      <c r="W16" s="38">
        <v>8.1999999999999993</v>
      </c>
      <c r="X16" s="38">
        <v>8.6</v>
      </c>
      <c r="Y16" s="38"/>
      <c r="Z16" s="38"/>
      <c r="AA16" s="39"/>
      <c r="AB16" s="40"/>
      <c r="AC16" s="41"/>
      <c r="AD16" s="41"/>
      <c r="AE16" s="42"/>
      <c r="AF16" s="42"/>
      <c r="AG16" s="43">
        <v>8</v>
      </c>
      <c r="AH16" s="44">
        <v>8.5</v>
      </c>
      <c r="AI16" s="45">
        <f t="shared" si="3"/>
        <v>8.4</v>
      </c>
      <c r="AJ16" s="91">
        <f t="shared" si="4"/>
        <v>8.4</v>
      </c>
      <c r="AK16" s="70" t="str">
        <f t="shared" si="5"/>
        <v>Giỏi</v>
      </c>
    </row>
    <row r="17" spans="1:37" s="23" customFormat="1" ht="17.25" customHeight="1">
      <c r="A17" s="69">
        <v>13</v>
      </c>
      <c r="B17" s="114" t="str">
        <f>IF(DS!B17&lt;&gt;"",DS!B17,"")</f>
        <v/>
      </c>
      <c r="C17" s="36" t="str">
        <f>IF(DS!C17&lt;&gt;"",DS!C17,"")</f>
        <v>Kha</v>
      </c>
      <c r="D17" s="99"/>
      <c r="E17" s="38"/>
      <c r="F17" s="38"/>
      <c r="G17" s="38"/>
      <c r="H17" s="38"/>
      <c r="I17" s="39"/>
      <c r="J17" s="40"/>
      <c r="K17" s="41"/>
      <c r="L17" s="41"/>
      <c r="M17" s="42"/>
      <c r="N17" s="42"/>
      <c r="O17" s="43"/>
      <c r="P17" s="44"/>
      <c r="Q17" s="45" t="str">
        <f t="shared" si="0"/>
        <v/>
      </c>
      <c r="R17" s="70" t="str">
        <f t="shared" si="1"/>
        <v/>
      </c>
      <c r="S17" s="69">
        <v>13</v>
      </c>
      <c r="T17" s="114" t="str">
        <f t="shared" si="2"/>
        <v/>
      </c>
      <c r="U17" s="36" t="str">
        <f t="shared" si="2"/>
        <v>Kha</v>
      </c>
      <c r="V17" s="37">
        <v>8</v>
      </c>
      <c r="W17" s="38">
        <v>8.1</v>
      </c>
      <c r="X17" s="38">
        <v>8</v>
      </c>
      <c r="Y17" s="38"/>
      <c r="Z17" s="38"/>
      <c r="AA17" s="39"/>
      <c r="AB17" s="40"/>
      <c r="AC17" s="41"/>
      <c r="AD17" s="41"/>
      <c r="AE17" s="42"/>
      <c r="AF17" s="42"/>
      <c r="AG17" s="43">
        <v>8.5</v>
      </c>
      <c r="AH17" s="44">
        <v>7.5</v>
      </c>
      <c r="AI17" s="45">
        <f t="shared" si="3"/>
        <v>8</v>
      </c>
      <c r="AJ17" s="91" t="str">
        <f t="shared" si="4"/>
        <v/>
      </c>
      <c r="AK17" s="70" t="str">
        <f t="shared" si="5"/>
        <v/>
      </c>
    </row>
    <row r="18" spans="1:37" s="23" customFormat="1" ht="17.25" customHeight="1">
      <c r="A18" s="69">
        <v>14</v>
      </c>
      <c r="B18" s="114" t="str">
        <f>IF(DS!B18&lt;&gt;"",DS!B18,"")</f>
        <v/>
      </c>
      <c r="C18" s="36" t="str">
        <f>IF(DS!C18&lt;&gt;"",DS!C18,"")</f>
        <v>Châu</v>
      </c>
      <c r="D18" s="99"/>
      <c r="E18" s="38"/>
      <c r="F18" s="38"/>
      <c r="G18" s="38"/>
      <c r="H18" s="38"/>
      <c r="I18" s="39"/>
      <c r="J18" s="40"/>
      <c r="K18" s="41"/>
      <c r="L18" s="41"/>
      <c r="M18" s="42"/>
      <c r="N18" s="42"/>
      <c r="O18" s="43"/>
      <c r="P18" s="44">
        <v>5.2</v>
      </c>
      <c r="Q18" s="45">
        <f t="shared" si="0"/>
        <v>5.2</v>
      </c>
      <c r="R18" s="70" t="str">
        <f t="shared" si="1"/>
        <v>TB</v>
      </c>
      <c r="S18" s="69">
        <v>14</v>
      </c>
      <c r="T18" s="114" t="str">
        <f t="shared" si="2"/>
        <v/>
      </c>
      <c r="U18" s="36" t="str">
        <f t="shared" si="2"/>
        <v>Châu</v>
      </c>
      <c r="V18" s="37">
        <v>8</v>
      </c>
      <c r="W18" s="38">
        <v>7.7</v>
      </c>
      <c r="X18" s="38">
        <v>8.5</v>
      </c>
      <c r="Y18" s="38"/>
      <c r="Z18" s="38"/>
      <c r="AA18" s="39"/>
      <c r="AB18" s="40"/>
      <c r="AC18" s="41"/>
      <c r="AD18" s="41"/>
      <c r="AE18" s="42"/>
      <c r="AF18" s="42"/>
      <c r="AG18" s="43">
        <v>7.5</v>
      </c>
      <c r="AH18" s="44">
        <v>8</v>
      </c>
      <c r="AI18" s="45">
        <f t="shared" si="3"/>
        <v>7.9</v>
      </c>
      <c r="AJ18" s="91">
        <f t="shared" si="4"/>
        <v>7</v>
      </c>
      <c r="AK18" s="70" t="str">
        <f t="shared" si="5"/>
        <v>Khá</v>
      </c>
    </row>
    <row r="19" spans="1:37" s="23" customFormat="1" ht="17.25" customHeight="1">
      <c r="A19" s="75">
        <v>15</v>
      </c>
      <c r="B19" s="115" t="str">
        <f>IF(DS!B19&lt;&gt;"",DS!B19,"")</f>
        <v/>
      </c>
      <c r="C19" s="76" t="str">
        <f>IF(DS!C19&lt;&gt;"",DS!C19,"")</f>
        <v/>
      </c>
      <c r="D19" s="100"/>
      <c r="E19" s="78"/>
      <c r="F19" s="78"/>
      <c r="G19" s="78"/>
      <c r="H19" s="78"/>
      <c r="I19" s="79"/>
      <c r="J19" s="80"/>
      <c r="K19" s="81"/>
      <c r="L19" s="81"/>
      <c r="M19" s="82"/>
      <c r="N19" s="82"/>
      <c r="O19" s="83"/>
      <c r="P19" s="84"/>
      <c r="Q19" s="85" t="str">
        <f t="shared" si="0"/>
        <v/>
      </c>
      <c r="R19" s="86" t="str">
        <f t="shared" si="1"/>
        <v/>
      </c>
      <c r="S19" s="75">
        <v>15</v>
      </c>
      <c r="T19" s="115" t="str">
        <f t="shared" si="2"/>
        <v/>
      </c>
      <c r="U19" s="76" t="str">
        <f t="shared" si="2"/>
        <v/>
      </c>
      <c r="V19" s="77"/>
      <c r="W19" s="78"/>
      <c r="X19" s="78"/>
      <c r="Y19" s="78"/>
      <c r="Z19" s="78"/>
      <c r="AA19" s="79"/>
      <c r="AB19" s="80"/>
      <c r="AC19" s="81"/>
      <c r="AD19" s="81"/>
      <c r="AE19" s="82"/>
      <c r="AF19" s="82"/>
      <c r="AG19" s="83"/>
      <c r="AH19" s="84"/>
      <c r="AI19" s="85" t="str">
        <f t="shared" si="3"/>
        <v/>
      </c>
      <c r="AJ19" s="92" t="str">
        <f t="shared" si="4"/>
        <v/>
      </c>
      <c r="AK19" s="86" t="str">
        <f t="shared" si="5"/>
        <v/>
      </c>
    </row>
    <row r="20" spans="1:37" s="23" customFormat="1" ht="17.25" customHeight="1">
      <c r="A20" s="73">
        <v>16</v>
      </c>
      <c r="B20" s="116" t="str">
        <f>IF(DS!B20&lt;&gt;"",DS!B20,"")</f>
        <v/>
      </c>
      <c r="C20" s="26" t="str">
        <f>IF(DS!C20&lt;&gt;"",DS!C20,"")</f>
        <v/>
      </c>
      <c r="D20" s="101"/>
      <c r="E20" s="57"/>
      <c r="F20" s="57"/>
      <c r="G20" s="57"/>
      <c r="H20" s="57"/>
      <c r="I20" s="58"/>
      <c r="J20" s="59"/>
      <c r="K20" s="60"/>
      <c r="L20" s="60"/>
      <c r="M20" s="61"/>
      <c r="N20" s="61"/>
      <c r="O20" s="62"/>
      <c r="P20" s="63"/>
      <c r="Q20" s="64" t="str">
        <f t="shared" si="0"/>
        <v/>
      </c>
      <c r="R20" s="74" t="str">
        <f t="shared" si="1"/>
        <v/>
      </c>
      <c r="S20" s="73">
        <v>16</v>
      </c>
      <c r="T20" s="116" t="str">
        <f t="shared" si="2"/>
        <v/>
      </c>
      <c r="U20" s="26" t="str">
        <f t="shared" si="2"/>
        <v/>
      </c>
      <c r="V20" s="56"/>
      <c r="W20" s="57"/>
      <c r="X20" s="57"/>
      <c r="Y20" s="57"/>
      <c r="Z20" s="57"/>
      <c r="AA20" s="58"/>
      <c r="AB20" s="59"/>
      <c r="AC20" s="60"/>
      <c r="AD20" s="60"/>
      <c r="AE20" s="61"/>
      <c r="AF20" s="61"/>
      <c r="AG20" s="62"/>
      <c r="AH20" s="63"/>
      <c r="AI20" s="64" t="str">
        <f t="shared" si="3"/>
        <v/>
      </c>
      <c r="AJ20" s="93" t="str">
        <f t="shared" si="4"/>
        <v/>
      </c>
      <c r="AK20" s="74" t="str">
        <f t="shared" si="5"/>
        <v/>
      </c>
    </row>
    <row r="21" spans="1:37" s="23" customFormat="1" ht="17.25" customHeight="1">
      <c r="A21" s="69">
        <v>17</v>
      </c>
      <c r="B21" s="114" t="str">
        <f>IF(DS!B21&lt;&gt;"",DS!B21,"")</f>
        <v/>
      </c>
      <c r="C21" s="36" t="str">
        <f>IF(DS!C21&lt;&gt;"",DS!C21,"")</f>
        <v/>
      </c>
      <c r="D21" s="99"/>
      <c r="E21" s="38"/>
      <c r="F21" s="38"/>
      <c r="G21" s="38"/>
      <c r="H21" s="38"/>
      <c r="I21" s="39"/>
      <c r="J21" s="40"/>
      <c r="K21" s="41"/>
      <c r="L21" s="41"/>
      <c r="M21" s="42"/>
      <c r="N21" s="42"/>
      <c r="O21" s="43"/>
      <c r="P21" s="44"/>
      <c r="Q21" s="45" t="str">
        <f t="shared" si="0"/>
        <v/>
      </c>
      <c r="R21" s="70" t="str">
        <f t="shared" si="1"/>
        <v/>
      </c>
      <c r="S21" s="69">
        <v>17</v>
      </c>
      <c r="T21" s="114" t="str">
        <f t="shared" si="2"/>
        <v/>
      </c>
      <c r="U21" s="36" t="str">
        <f t="shared" si="2"/>
        <v/>
      </c>
      <c r="V21" s="37"/>
      <c r="W21" s="38"/>
      <c r="X21" s="38"/>
      <c r="Y21" s="38"/>
      <c r="Z21" s="38"/>
      <c r="AA21" s="39"/>
      <c r="AB21" s="40"/>
      <c r="AC21" s="41"/>
      <c r="AD21" s="41"/>
      <c r="AE21" s="42"/>
      <c r="AF21" s="42"/>
      <c r="AG21" s="43"/>
      <c r="AH21" s="44"/>
      <c r="AI21" s="45" t="str">
        <f t="shared" si="3"/>
        <v/>
      </c>
      <c r="AJ21" s="91" t="str">
        <f t="shared" si="4"/>
        <v/>
      </c>
      <c r="AK21" s="70" t="str">
        <f t="shared" si="5"/>
        <v/>
      </c>
    </row>
    <row r="22" spans="1:37" s="23" customFormat="1" ht="17.25" customHeight="1">
      <c r="A22" s="69">
        <v>18</v>
      </c>
      <c r="B22" s="114" t="str">
        <f>IF(DS!B22&lt;&gt;"",DS!B22,"")</f>
        <v/>
      </c>
      <c r="C22" s="36" t="str">
        <f>IF(DS!C22&lt;&gt;"",DS!C22,"")</f>
        <v/>
      </c>
      <c r="D22" s="99"/>
      <c r="E22" s="38"/>
      <c r="F22" s="38"/>
      <c r="G22" s="38"/>
      <c r="H22" s="38"/>
      <c r="I22" s="39"/>
      <c r="J22" s="40"/>
      <c r="K22" s="41"/>
      <c r="L22" s="41"/>
      <c r="M22" s="42"/>
      <c r="N22" s="42"/>
      <c r="O22" s="43"/>
      <c r="P22" s="44"/>
      <c r="Q22" s="45" t="str">
        <f t="shared" si="0"/>
        <v/>
      </c>
      <c r="R22" s="70" t="str">
        <f t="shared" si="1"/>
        <v/>
      </c>
      <c r="S22" s="69">
        <v>18</v>
      </c>
      <c r="T22" s="114" t="str">
        <f t="shared" si="2"/>
        <v/>
      </c>
      <c r="U22" s="36" t="str">
        <f t="shared" si="2"/>
        <v/>
      </c>
      <c r="V22" s="37"/>
      <c r="W22" s="38"/>
      <c r="X22" s="38"/>
      <c r="Y22" s="38"/>
      <c r="Z22" s="38"/>
      <c r="AA22" s="39"/>
      <c r="AB22" s="40"/>
      <c r="AC22" s="41"/>
      <c r="AD22" s="41"/>
      <c r="AE22" s="42"/>
      <c r="AF22" s="42"/>
      <c r="AG22" s="43"/>
      <c r="AH22" s="44"/>
      <c r="AI22" s="45" t="str">
        <f t="shared" si="3"/>
        <v/>
      </c>
      <c r="AJ22" s="91" t="str">
        <f t="shared" si="4"/>
        <v/>
      </c>
      <c r="AK22" s="70" t="str">
        <f t="shared" si="5"/>
        <v/>
      </c>
    </row>
    <row r="23" spans="1:37" s="23" customFormat="1" ht="17.25" customHeight="1">
      <c r="A23" s="69">
        <v>19</v>
      </c>
      <c r="B23" s="114" t="str">
        <f>IF(DS!B23&lt;&gt;"",DS!B23,"")</f>
        <v/>
      </c>
      <c r="C23" s="36" t="str">
        <f>IF(DS!C23&lt;&gt;"",DS!C23,"")</f>
        <v/>
      </c>
      <c r="D23" s="99"/>
      <c r="E23" s="38"/>
      <c r="F23" s="38"/>
      <c r="G23" s="38"/>
      <c r="H23" s="38"/>
      <c r="I23" s="39"/>
      <c r="J23" s="40"/>
      <c r="K23" s="41"/>
      <c r="L23" s="41"/>
      <c r="M23" s="42"/>
      <c r="N23" s="42"/>
      <c r="O23" s="43"/>
      <c r="P23" s="44"/>
      <c r="Q23" s="45" t="str">
        <f t="shared" si="0"/>
        <v/>
      </c>
      <c r="R23" s="70" t="str">
        <f t="shared" si="1"/>
        <v/>
      </c>
      <c r="S23" s="69">
        <v>19</v>
      </c>
      <c r="T23" s="114" t="str">
        <f t="shared" si="2"/>
        <v/>
      </c>
      <c r="U23" s="36" t="str">
        <f t="shared" si="2"/>
        <v/>
      </c>
      <c r="V23" s="37"/>
      <c r="W23" s="38"/>
      <c r="X23" s="38"/>
      <c r="Y23" s="38"/>
      <c r="Z23" s="38"/>
      <c r="AA23" s="39"/>
      <c r="AB23" s="40"/>
      <c r="AC23" s="41"/>
      <c r="AD23" s="41"/>
      <c r="AE23" s="42"/>
      <c r="AF23" s="42"/>
      <c r="AG23" s="43"/>
      <c r="AH23" s="44"/>
      <c r="AI23" s="45" t="str">
        <f t="shared" si="3"/>
        <v/>
      </c>
      <c r="AJ23" s="91" t="str">
        <f t="shared" si="4"/>
        <v/>
      </c>
      <c r="AK23" s="70" t="str">
        <f t="shared" si="5"/>
        <v/>
      </c>
    </row>
    <row r="24" spans="1:37" s="23" customFormat="1" ht="17.25" customHeight="1">
      <c r="A24" s="75">
        <v>20</v>
      </c>
      <c r="B24" s="115" t="str">
        <f>IF(DS!B24&lt;&gt;"",DS!B24,"")</f>
        <v/>
      </c>
      <c r="C24" s="76" t="str">
        <f>IF(DS!C24&lt;&gt;"",DS!C24,"")</f>
        <v/>
      </c>
      <c r="D24" s="100"/>
      <c r="E24" s="78"/>
      <c r="F24" s="78"/>
      <c r="G24" s="78"/>
      <c r="H24" s="78"/>
      <c r="I24" s="79"/>
      <c r="J24" s="80"/>
      <c r="K24" s="81"/>
      <c r="L24" s="81"/>
      <c r="M24" s="82"/>
      <c r="N24" s="82"/>
      <c r="O24" s="83"/>
      <c r="P24" s="84"/>
      <c r="Q24" s="85" t="str">
        <f t="shared" si="0"/>
        <v/>
      </c>
      <c r="R24" s="86" t="str">
        <f t="shared" si="1"/>
        <v/>
      </c>
      <c r="S24" s="75">
        <v>20</v>
      </c>
      <c r="T24" s="115" t="str">
        <f t="shared" si="2"/>
        <v/>
      </c>
      <c r="U24" s="76" t="str">
        <f t="shared" si="2"/>
        <v/>
      </c>
      <c r="V24" s="77"/>
      <c r="W24" s="78"/>
      <c r="X24" s="78"/>
      <c r="Y24" s="78"/>
      <c r="Z24" s="78"/>
      <c r="AA24" s="79"/>
      <c r="AB24" s="80"/>
      <c r="AC24" s="81"/>
      <c r="AD24" s="81"/>
      <c r="AE24" s="82"/>
      <c r="AF24" s="82"/>
      <c r="AG24" s="83"/>
      <c r="AH24" s="84"/>
      <c r="AI24" s="85" t="str">
        <f t="shared" si="3"/>
        <v/>
      </c>
      <c r="AJ24" s="92" t="str">
        <f t="shared" si="4"/>
        <v/>
      </c>
      <c r="AK24" s="86" t="str">
        <f t="shared" si="5"/>
        <v/>
      </c>
    </row>
    <row r="25" spans="1:37" s="23" customFormat="1" ht="17.25" customHeight="1">
      <c r="A25" s="73">
        <v>21</v>
      </c>
      <c r="B25" s="116" t="str">
        <f>IF(DS!B25&lt;&gt;"",DS!B25,"")</f>
        <v/>
      </c>
      <c r="C25" s="26" t="str">
        <f>IF(DS!C25&lt;&gt;"",DS!C25,"")</f>
        <v/>
      </c>
      <c r="D25" s="101"/>
      <c r="E25" s="57"/>
      <c r="F25" s="57"/>
      <c r="G25" s="57"/>
      <c r="H25" s="57"/>
      <c r="I25" s="58"/>
      <c r="J25" s="59"/>
      <c r="K25" s="60"/>
      <c r="L25" s="60"/>
      <c r="M25" s="61"/>
      <c r="N25" s="61"/>
      <c r="O25" s="62"/>
      <c r="P25" s="63"/>
      <c r="Q25" s="64" t="str">
        <f t="shared" si="0"/>
        <v/>
      </c>
      <c r="R25" s="74" t="str">
        <f t="shared" si="1"/>
        <v/>
      </c>
      <c r="S25" s="73">
        <v>21</v>
      </c>
      <c r="T25" s="116" t="str">
        <f t="shared" si="2"/>
        <v/>
      </c>
      <c r="U25" s="26" t="str">
        <f t="shared" si="2"/>
        <v/>
      </c>
      <c r="V25" s="56"/>
      <c r="W25" s="57"/>
      <c r="X25" s="57"/>
      <c r="Y25" s="57"/>
      <c r="Z25" s="57"/>
      <c r="AA25" s="58"/>
      <c r="AB25" s="59"/>
      <c r="AC25" s="60"/>
      <c r="AD25" s="60"/>
      <c r="AE25" s="61"/>
      <c r="AF25" s="61"/>
      <c r="AG25" s="62"/>
      <c r="AH25" s="63"/>
      <c r="AI25" s="64" t="str">
        <f t="shared" si="3"/>
        <v/>
      </c>
      <c r="AJ25" s="93" t="str">
        <f t="shared" si="4"/>
        <v/>
      </c>
      <c r="AK25" s="74" t="str">
        <f t="shared" si="5"/>
        <v/>
      </c>
    </row>
    <row r="26" spans="1:37" s="23" customFormat="1" ht="17.25" customHeight="1">
      <c r="A26" s="69">
        <v>22</v>
      </c>
      <c r="B26" s="114" t="str">
        <f>IF(DS!B26&lt;&gt;"",DS!B26,"")</f>
        <v/>
      </c>
      <c r="C26" s="36" t="str">
        <f>IF(DS!C26&lt;&gt;"",DS!C26,"")</f>
        <v/>
      </c>
      <c r="D26" s="99"/>
      <c r="E26" s="38"/>
      <c r="F26" s="38"/>
      <c r="G26" s="38"/>
      <c r="H26" s="38"/>
      <c r="I26" s="39"/>
      <c r="J26" s="40"/>
      <c r="K26" s="41"/>
      <c r="L26" s="41"/>
      <c r="M26" s="42"/>
      <c r="N26" s="42"/>
      <c r="O26" s="43"/>
      <c r="P26" s="44"/>
      <c r="Q26" s="45" t="str">
        <f t="shared" si="0"/>
        <v/>
      </c>
      <c r="R26" s="70" t="str">
        <f t="shared" si="1"/>
        <v/>
      </c>
      <c r="S26" s="69">
        <v>22</v>
      </c>
      <c r="T26" s="114" t="str">
        <f t="shared" si="2"/>
        <v/>
      </c>
      <c r="U26" s="36" t="str">
        <f t="shared" si="2"/>
        <v/>
      </c>
      <c r="V26" s="37"/>
      <c r="W26" s="38"/>
      <c r="X26" s="38"/>
      <c r="Y26" s="38"/>
      <c r="Z26" s="38"/>
      <c r="AA26" s="39"/>
      <c r="AB26" s="40"/>
      <c r="AC26" s="41"/>
      <c r="AD26" s="41"/>
      <c r="AE26" s="42"/>
      <c r="AF26" s="42"/>
      <c r="AG26" s="43"/>
      <c r="AH26" s="44"/>
      <c r="AI26" s="45" t="str">
        <f t="shared" si="3"/>
        <v/>
      </c>
      <c r="AJ26" s="91" t="str">
        <f t="shared" si="4"/>
        <v/>
      </c>
      <c r="AK26" s="70" t="str">
        <f t="shared" si="5"/>
        <v/>
      </c>
    </row>
    <row r="27" spans="1:37" s="23" customFormat="1" ht="17.25" customHeight="1">
      <c r="A27" s="69">
        <v>23</v>
      </c>
      <c r="B27" s="114" t="str">
        <f>IF(DS!B27&lt;&gt;"",DS!B27,"")</f>
        <v/>
      </c>
      <c r="C27" s="36" t="str">
        <f>IF(DS!C27&lt;&gt;"",DS!C27,"")</f>
        <v/>
      </c>
      <c r="D27" s="99"/>
      <c r="E27" s="38"/>
      <c r="F27" s="38"/>
      <c r="G27" s="38"/>
      <c r="H27" s="38"/>
      <c r="I27" s="39"/>
      <c r="J27" s="40"/>
      <c r="K27" s="41"/>
      <c r="L27" s="41"/>
      <c r="M27" s="42"/>
      <c r="N27" s="42"/>
      <c r="O27" s="43"/>
      <c r="P27" s="44"/>
      <c r="Q27" s="45" t="str">
        <f t="shared" si="0"/>
        <v/>
      </c>
      <c r="R27" s="70" t="str">
        <f t="shared" si="1"/>
        <v/>
      </c>
      <c r="S27" s="69">
        <v>23</v>
      </c>
      <c r="T27" s="114" t="str">
        <f t="shared" si="2"/>
        <v/>
      </c>
      <c r="U27" s="36" t="str">
        <f t="shared" si="2"/>
        <v/>
      </c>
      <c r="V27" s="37"/>
      <c r="W27" s="38"/>
      <c r="X27" s="38"/>
      <c r="Y27" s="38"/>
      <c r="Z27" s="38"/>
      <c r="AA27" s="39"/>
      <c r="AB27" s="40"/>
      <c r="AC27" s="41"/>
      <c r="AD27" s="41"/>
      <c r="AE27" s="42"/>
      <c r="AF27" s="42"/>
      <c r="AG27" s="43"/>
      <c r="AH27" s="44"/>
      <c r="AI27" s="45" t="str">
        <f t="shared" si="3"/>
        <v/>
      </c>
      <c r="AJ27" s="91" t="str">
        <f t="shared" si="4"/>
        <v/>
      </c>
      <c r="AK27" s="70" t="str">
        <f t="shared" si="5"/>
        <v/>
      </c>
    </row>
    <row r="28" spans="1:37" s="23" customFormat="1" ht="17.25" customHeight="1">
      <c r="A28" s="69">
        <v>24</v>
      </c>
      <c r="B28" s="114" t="str">
        <f>IF(DS!B28&lt;&gt;"",DS!B28,"")</f>
        <v/>
      </c>
      <c r="C28" s="36" t="str">
        <f>IF(DS!C28&lt;&gt;"",DS!C28,"")</f>
        <v/>
      </c>
      <c r="D28" s="99"/>
      <c r="E28" s="38"/>
      <c r="F28" s="38"/>
      <c r="G28" s="38"/>
      <c r="H28" s="38"/>
      <c r="I28" s="39"/>
      <c r="J28" s="40"/>
      <c r="K28" s="41"/>
      <c r="L28" s="41"/>
      <c r="M28" s="42"/>
      <c r="N28" s="42"/>
      <c r="O28" s="43"/>
      <c r="P28" s="44"/>
      <c r="Q28" s="45" t="str">
        <f t="shared" si="0"/>
        <v/>
      </c>
      <c r="R28" s="70" t="str">
        <f t="shared" si="1"/>
        <v/>
      </c>
      <c r="S28" s="69">
        <v>24</v>
      </c>
      <c r="T28" s="114" t="str">
        <f t="shared" si="2"/>
        <v/>
      </c>
      <c r="U28" s="36" t="str">
        <f t="shared" si="2"/>
        <v/>
      </c>
      <c r="V28" s="37"/>
      <c r="W28" s="38"/>
      <c r="X28" s="38"/>
      <c r="Y28" s="38"/>
      <c r="Z28" s="38"/>
      <c r="AA28" s="39"/>
      <c r="AB28" s="40"/>
      <c r="AC28" s="41"/>
      <c r="AD28" s="41"/>
      <c r="AE28" s="42"/>
      <c r="AF28" s="42"/>
      <c r="AG28" s="43"/>
      <c r="AH28" s="44"/>
      <c r="AI28" s="45" t="str">
        <f t="shared" si="3"/>
        <v/>
      </c>
      <c r="AJ28" s="91" t="str">
        <f t="shared" si="4"/>
        <v/>
      </c>
      <c r="AK28" s="70" t="str">
        <f t="shared" si="5"/>
        <v/>
      </c>
    </row>
    <row r="29" spans="1:37" s="23" customFormat="1" ht="17.25" customHeight="1">
      <c r="A29" s="75">
        <v>25</v>
      </c>
      <c r="B29" s="115" t="str">
        <f>IF(DS!B29&lt;&gt;"",DS!B29,"")</f>
        <v/>
      </c>
      <c r="C29" s="76" t="str">
        <f>IF(DS!C29&lt;&gt;"",DS!C29,"")</f>
        <v/>
      </c>
      <c r="D29" s="100"/>
      <c r="E29" s="78"/>
      <c r="F29" s="78"/>
      <c r="G29" s="78"/>
      <c r="H29" s="78"/>
      <c r="I29" s="79"/>
      <c r="J29" s="80"/>
      <c r="K29" s="81"/>
      <c r="L29" s="81"/>
      <c r="M29" s="82"/>
      <c r="N29" s="82"/>
      <c r="O29" s="83"/>
      <c r="P29" s="84"/>
      <c r="Q29" s="85" t="str">
        <f t="shared" si="0"/>
        <v/>
      </c>
      <c r="R29" s="86" t="str">
        <f t="shared" si="1"/>
        <v/>
      </c>
      <c r="S29" s="75">
        <v>25</v>
      </c>
      <c r="T29" s="115" t="str">
        <f t="shared" si="2"/>
        <v/>
      </c>
      <c r="U29" s="76" t="str">
        <f t="shared" si="2"/>
        <v/>
      </c>
      <c r="V29" s="77"/>
      <c r="W29" s="78"/>
      <c r="X29" s="78"/>
      <c r="Y29" s="78"/>
      <c r="Z29" s="78"/>
      <c r="AA29" s="79"/>
      <c r="AB29" s="80"/>
      <c r="AC29" s="81"/>
      <c r="AD29" s="81"/>
      <c r="AE29" s="82"/>
      <c r="AF29" s="82"/>
      <c r="AG29" s="83"/>
      <c r="AH29" s="84"/>
      <c r="AI29" s="85" t="str">
        <f t="shared" si="3"/>
        <v/>
      </c>
      <c r="AJ29" s="92" t="str">
        <f t="shared" si="4"/>
        <v/>
      </c>
      <c r="AK29" s="86" t="str">
        <f t="shared" si="5"/>
        <v/>
      </c>
    </row>
    <row r="30" spans="1:37" s="23" customFormat="1" ht="17.25" customHeight="1">
      <c r="A30" s="73">
        <v>26</v>
      </c>
      <c r="B30" s="116" t="str">
        <f>IF(DS!B30&lt;&gt;"",DS!B30,"")</f>
        <v/>
      </c>
      <c r="C30" s="26" t="str">
        <f>IF(DS!C30&lt;&gt;"",DS!C30,"")</f>
        <v/>
      </c>
      <c r="D30" s="101"/>
      <c r="E30" s="57"/>
      <c r="F30" s="57"/>
      <c r="G30" s="57"/>
      <c r="H30" s="57"/>
      <c r="I30" s="58"/>
      <c r="J30" s="59"/>
      <c r="K30" s="60"/>
      <c r="L30" s="60"/>
      <c r="M30" s="61"/>
      <c r="N30" s="61"/>
      <c r="O30" s="62"/>
      <c r="P30" s="63"/>
      <c r="Q30" s="64" t="str">
        <f t="shared" si="0"/>
        <v/>
      </c>
      <c r="R30" s="74" t="str">
        <f t="shared" si="1"/>
        <v/>
      </c>
      <c r="S30" s="73">
        <v>26</v>
      </c>
      <c r="T30" s="116" t="str">
        <f t="shared" si="2"/>
        <v/>
      </c>
      <c r="U30" s="26" t="str">
        <f t="shared" si="2"/>
        <v/>
      </c>
      <c r="V30" s="56"/>
      <c r="W30" s="57"/>
      <c r="X30" s="57"/>
      <c r="Y30" s="57"/>
      <c r="Z30" s="57"/>
      <c r="AA30" s="58"/>
      <c r="AB30" s="59"/>
      <c r="AC30" s="60"/>
      <c r="AD30" s="60"/>
      <c r="AE30" s="61"/>
      <c r="AF30" s="61"/>
      <c r="AG30" s="62"/>
      <c r="AH30" s="63"/>
      <c r="AI30" s="64" t="str">
        <f t="shared" si="3"/>
        <v/>
      </c>
      <c r="AJ30" s="93" t="str">
        <f t="shared" si="4"/>
        <v/>
      </c>
      <c r="AK30" s="74" t="str">
        <f t="shared" si="5"/>
        <v/>
      </c>
    </row>
    <row r="31" spans="1:37" s="23" customFormat="1" ht="17.25" customHeight="1">
      <c r="A31" s="69">
        <v>27</v>
      </c>
      <c r="B31" s="114" t="str">
        <f>IF(DS!B31&lt;&gt;"",DS!B31,"")</f>
        <v/>
      </c>
      <c r="C31" s="36" t="str">
        <f>IF(DS!C31&lt;&gt;"",DS!C31,"")</f>
        <v/>
      </c>
      <c r="D31" s="99"/>
      <c r="E31" s="38"/>
      <c r="F31" s="38"/>
      <c r="G31" s="38"/>
      <c r="H31" s="38"/>
      <c r="I31" s="39"/>
      <c r="J31" s="40"/>
      <c r="K31" s="41"/>
      <c r="L31" s="41"/>
      <c r="M31" s="42"/>
      <c r="N31" s="42"/>
      <c r="O31" s="43"/>
      <c r="P31" s="44"/>
      <c r="Q31" s="45" t="str">
        <f t="shared" si="0"/>
        <v/>
      </c>
      <c r="R31" s="70" t="str">
        <f t="shared" si="1"/>
        <v/>
      </c>
      <c r="S31" s="69">
        <v>27</v>
      </c>
      <c r="T31" s="114" t="str">
        <f t="shared" si="2"/>
        <v/>
      </c>
      <c r="U31" s="36" t="str">
        <f t="shared" si="2"/>
        <v/>
      </c>
      <c r="V31" s="37"/>
      <c r="W31" s="38"/>
      <c r="X31" s="38"/>
      <c r="Y31" s="38"/>
      <c r="Z31" s="38"/>
      <c r="AA31" s="39"/>
      <c r="AB31" s="40"/>
      <c r="AC31" s="41"/>
      <c r="AD31" s="41"/>
      <c r="AE31" s="42"/>
      <c r="AF31" s="42"/>
      <c r="AG31" s="43"/>
      <c r="AH31" s="44"/>
      <c r="AI31" s="45" t="str">
        <f t="shared" si="3"/>
        <v/>
      </c>
      <c r="AJ31" s="91" t="str">
        <f t="shared" si="4"/>
        <v/>
      </c>
      <c r="AK31" s="70" t="str">
        <f t="shared" si="5"/>
        <v/>
      </c>
    </row>
    <row r="32" spans="1:37" s="23" customFormat="1" ht="17.25" customHeight="1">
      <c r="A32" s="69">
        <v>28</v>
      </c>
      <c r="B32" s="114" t="str">
        <f>IF(DS!B32&lt;&gt;"",DS!B32,"")</f>
        <v/>
      </c>
      <c r="C32" s="36" t="str">
        <f>IF(DS!C32&lt;&gt;"",DS!C32,"")</f>
        <v/>
      </c>
      <c r="D32" s="99"/>
      <c r="E32" s="38"/>
      <c r="F32" s="38"/>
      <c r="G32" s="38"/>
      <c r="H32" s="38"/>
      <c r="I32" s="39"/>
      <c r="J32" s="40"/>
      <c r="K32" s="41"/>
      <c r="L32" s="41"/>
      <c r="M32" s="42"/>
      <c r="N32" s="42"/>
      <c r="O32" s="43"/>
      <c r="P32" s="44"/>
      <c r="Q32" s="45" t="str">
        <f t="shared" si="0"/>
        <v/>
      </c>
      <c r="R32" s="70" t="str">
        <f t="shared" si="1"/>
        <v/>
      </c>
      <c r="S32" s="69">
        <v>28</v>
      </c>
      <c r="T32" s="114" t="str">
        <f t="shared" si="2"/>
        <v/>
      </c>
      <c r="U32" s="36" t="str">
        <f t="shared" si="2"/>
        <v/>
      </c>
      <c r="V32" s="37"/>
      <c r="W32" s="38"/>
      <c r="X32" s="38"/>
      <c r="Y32" s="38"/>
      <c r="Z32" s="38"/>
      <c r="AA32" s="39"/>
      <c r="AB32" s="40"/>
      <c r="AC32" s="41"/>
      <c r="AD32" s="41"/>
      <c r="AE32" s="42"/>
      <c r="AF32" s="42"/>
      <c r="AG32" s="43"/>
      <c r="AH32" s="44"/>
      <c r="AI32" s="45" t="str">
        <f t="shared" si="3"/>
        <v/>
      </c>
      <c r="AJ32" s="91" t="str">
        <f t="shared" si="4"/>
        <v/>
      </c>
      <c r="AK32" s="70" t="str">
        <f t="shared" si="5"/>
        <v/>
      </c>
    </row>
    <row r="33" spans="1:37" s="23" customFormat="1" ht="17.25" customHeight="1">
      <c r="A33" s="69">
        <v>29</v>
      </c>
      <c r="B33" s="114" t="str">
        <f>IF(DS!B33&lt;&gt;"",DS!B33,"")</f>
        <v/>
      </c>
      <c r="C33" s="36" t="str">
        <f>IF(DS!C33&lt;&gt;"",DS!C33,"")</f>
        <v/>
      </c>
      <c r="D33" s="99"/>
      <c r="E33" s="38"/>
      <c r="F33" s="38"/>
      <c r="G33" s="38"/>
      <c r="H33" s="38"/>
      <c r="I33" s="39"/>
      <c r="J33" s="40"/>
      <c r="K33" s="41"/>
      <c r="L33" s="41"/>
      <c r="M33" s="42"/>
      <c r="N33" s="42"/>
      <c r="O33" s="43"/>
      <c r="P33" s="44"/>
      <c r="Q33" s="45" t="str">
        <f t="shared" si="0"/>
        <v/>
      </c>
      <c r="R33" s="70" t="str">
        <f t="shared" si="1"/>
        <v/>
      </c>
      <c r="S33" s="69">
        <v>29</v>
      </c>
      <c r="T33" s="114" t="str">
        <f t="shared" si="2"/>
        <v/>
      </c>
      <c r="U33" s="36" t="str">
        <f t="shared" si="2"/>
        <v/>
      </c>
      <c r="V33" s="37"/>
      <c r="W33" s="38"/>
      <c r="X33" s="38"/>
      <c r="Y33" s="38"/>
      <c r="Z33" s="38"/>
      <c r="AA33" s="39"/>
      <c r="AB33" s="40"/>
      <c r="AC33" s="41"/>
      <c r="AD33" s="41"/>
      <c r="AE33" s="42"/>
      <c r="AF33" s="42"/>
      <c r="AG33" s="43"/>
      <c r="AH33" s="44"/>
      <c r="AI33" s="45" t="str">
        <f t="shared" si="3"/>
        <v/>
      </c>
      <c r="AJ33" s="91" t="str">
        <f t="shared" si="4"/>
        <v/>
      </c>
      <c r="AK33" s="70" t="str">
        <f t="shared" si="5"/>
        <v/>
      </c>
    </row>
    <row r="34" spans="1:37" s="23" customFormat="1" ht="17.25" customHeight="1">
      <c r="A34" s="75">
        <v>30</v>
      </c>
      <c r="B34" s="115" t="str">
        <f>IF(DS!B34&lt;&gt;"",DS!B34,"")</f>
        <v/>
      </c>
      <c r="C34" s="76" t="str">
        <f>IF(DS!C34&lt;&gt;"",DS!C34,"")</f>
        <v/>
      </c>
      <c r="D34" s="100"/>
      <c r="E34" s="78"/>
      <c r="F34" s="78"/>
      <c r="G34" s="78"/>
      <c r="H34" s="78"/>
      <c r="I34" s="79"/>
      <c r="J34" s="80"/>
      <c r="K34" s="81"/>
      <c r="L34" s="81"/>
      <c r="M34" s="82"/>
      <c r="N34" s="82"/>
      <c r="O34" s="83"/>
      <c r="P34" s="84"/>
      <c r="Q34" s="85" t="str">
        <f t="shared" si="0"/>
        <v/>
      </c>
      <c r="R34" s="86" t="str">
        <f t="shared" si="1"/>
        <v/>
      </c>
      <c r="S34" s="75">
        <v>30</v>
      </c>
      <c r="T34" s="115" t="str">
        <f t="shared" si="2"/>
        <v/>
      </c>
      <c r="U34" s="76" t="str">
        <f t="shared" si="2"/>
        <v/>
      </c>
      <c r="V34" s="77"/>
      <c r="W34" s="78"/>
      <c r="X34" s="78"/>
      <c r="Y34" s="78"/>
      <c r="Z34" s="78"/>
      <c r="AA34" s="79"/>
      <c r="AB34" s="80"/>
      <c r="AC34" s="81"/>
      <c r="AD34" s="81"/>
      <c r="AE34" s="82"/>
      <c r="AF34" s="82"/>
      <c r="AG34" s="83"/>
      <c r="AH34" s="84"/>
      <c r="AI34" s="85" t="str">
        <f t="shared" si="3"/>
        <v/>
      </c>
      <c r="AJ34" s="92" t="str">
        <f t="shared" si="4"/>
        <v/>
      </c>
      <c r="AK34" s="86" t="str">
        <f t="shared" si="5"/>
        <v/>
      </c>
    </row>
    <row r="35" spans="1:37" s="23" customFormat="1" ht="17.25" customHeight="1">
      <c r="A35" s="73">
        <v>31</v>
      </c>
      <c r="B35" s="116" t="str">
        <f>IF(DS!B35&lt;&gt;"",DS!B35,"")</f>
        <v/>
      </c>
      <c r="C35" s="26" t="str">
        <f>IF(DS!C35&lt;&gt;"",DS!C35,"")</f>
        <v/>
      </c>
      <c r="D35" s="101"/>
      <c r="E35" s="57"/>
      <c r="F35" s="57"/>
      <c r="G35" s="57"/>
      <c r="H35" s="57"/>
      <c r="I35" s="58"/>
      <c r="J35" s="59"/>
      <c r="K35" s="60"/>
      <c r="L35" s="60"/>
      <c r="M35" s="61"/>
      <c r="N35" s="61"/>
      <c r="O35" s="62"/>
      <c r="P35" s="63"/>
      <c r="Q35" s="64" t="str">
        <f t="shared" si="0"/>
        <v/>
      </c>
      <c r="R35" s="74" t="str">
        <f t="shared" si="1"/>
        <v/>
      </c>
      <c r="S35" s="73">
        <v>31</v>
      </c>
      <c r="T35" s="116" t="str">
        <f t="shared" si="2"/>
        <v/>
      </c>
      <c r="U35" s="26" t="str">
        <f t="shared" si="2"/>
        <v/>
      </c>
      <c r="V35" s="56"/>
      <c r="W35" s="57"/>
      <c r="X35" s="57"/>
      <c r="Y35" s="57"/>
      <c r="Z35" s="57"/>
      <c r="AA35" s="58"/>
      <c r="AB35" s="59"/>
      <c r="AC35" s="60"/>
      <c r="AD35" s="60"/>
      <c r="AE35" s="61"/>
      <c r="AF35" s="61"/>
      <c r="AG35" s="62"/>
      <c r="AH35" s="63"/>
      <c r="AI35" s="64" t="str">
        <f t="shared" si="3"/>
        <v/>
      </c>
      <c r="AJ35" s="93" t="str">
        <f t="shared" si="4"/>
        <v/>
      </c>
      <c r="AK35" s="74" t="str">
        <f t="shared" si="5"/>
        <v/>
      </c>
    </row>
    <row r="36" spans="1:37" s="23" customFormat="1" ht="17.25" customHeight="1">
      <c r="A36" s="69">
        <v>32</v>
      </c>
      <c r="B36" s="114" t="str">
        <f>IF(DS!B36&lt;&gt;"",DS!B36,"")</f>
        <v/>
      </c>
      <c r="C36" s="36" t="str">
        <f>IF(DS!C36&lt;&gt;"",DS!C36,"")</f>
        <v/>
      </c>
      <c r="D36" s="99"/>
      <c r="E36" s="38"/>
      <c r="F36" s="38"/>
      <c r="G36" s="38"/>
      <c r="H36" s="38"/>
      <c r="I36" s="39"/>
      <c r="J36" s="40"/>
      <c r="K36" s="41"/>
      <c r="L36" s="41"/>
      <c r="M36" s="42"/>
      <c r="N36" s="42"/>
      <c r="O36" s="43"/>
      <c r="P36" s="44"/>
      <c r="Q36" s="45" t="str">
        <f t="shared" si="0"/>
        <v/>
      </c>
      <c r="R36" s="70" t="str">
        <f t="shared" si="1"/>
        <v/>
      </c>
      <c r="S36" s="69">
        <v>32</v>
      </c>
      <c r="T36" s="114" t="str">
        <f t="shared" si="2"/>
        <v/>
      </c>
      <c r="U36" s="36" t="str">
        <f t="shared" si="2"/>
        <v/>
      </c>
      <c r="V36" s="37"/>
      <c r="W36" s="38"/>
      <c r="X36" s="38"/>
      <c r="Y36" s="38"/>
      <c r="Z36" s="38"/>
      <c r="AA36" s="39"/>
      <c r="AB36" s="40"/>
      <c r="AC36" s="41"/>
      <c r="AD36" s="41"/>
      <c r="AE36" s="42"/>
      <c r="AF36" s="42"/>
      <c r="AG36" s="43"/>
      <c r="AH36" s="44"/>
      <c r="AI36" s="45" t="str">
        <f t="shared" si="3"/>
        <v/>
      </c>
      <c r="AJ36" s="91" t="str">
        <f t="shared" si="4"/>
        <v/>
      </c>
      <c r="AK36" s="70" t="str">
        <f t="shared" si="5"/>
        <v/>
      </c>
    </row>
    <row r="37" spans="1:37" s="23" customFormat="1" ht="17.25" customHeight="1">
      <c r="A37" s="69">
        <v>33</v>
      </c>
      <c r="B37" s="114" t="str">
        <f>IF(DS!B37&lt;&gt;"",DS!B37,"")</f>
        <v/>
      </c>
      <c r="C37" s="36" t="str">
        <f>IF(DS!C37&lt;&gt;"",DS!C37,"")</f>
        <v/>
      </c>
      <c r="D37" s="99"/>
      <c r="E37" s="38"/>
      <c r="F37" s="38"/>
      <c r="G37" s="38"/>
      <c r="H37" s="38"/>
      <c r="I37" s="39"/>
      <c r="J37" s="40"/>
      <c r="K37" s="41"/>
      <c r="L37" s="41"/>
      <c r="M37" s="42"/>
      <c r="N37" s="42"/>
      <c r="O37" s="43"/>
      <c r="P37" s="44"/>
      <c r="Q37" s="45" t="str">
        <f t="shared" si="0"/>
        <v/>
      </c>
      <c r="R37" s="70" t="str">
        <f t="shared" si="1"/>
        <v/>
      </c>
      <c r="S37" s="69">
        <v>33</v>
      </c>
      <c r="T37" s="114" t="str">
        <f t="shared" si="2"/>
        <v/>
      </c>
      <c r="U37" s="36" t="str">
        <f t="shared" si="2"/>
        <v/>
      </c>
      <c r="V37" s="37"/>
      <c r="W37" s="38"/>
      <c r="X37" s="38"/>
      <c r="Y37" s="38"/>
      <c r="Z37" s="38"/>
      <c r="AA37" s="39"/>
      <c r="AB37" s="40"/>
      <c r="AC37" s="41"/>
      <c r="AD37" s="41"/>
      <c r="AE37" s="42"/>
      <c r="AF37" s="42"/>
      <c r="AG37" s="43"/>
      <c r="AH37" s="44"/>
      <c r="AI37" s="45" t="str">
        <f t="shared" si="3"/>
        <v/>
      </c>
      <c r="AJ37" s="91" t="str">
        <f t="shared" si="4"/>
        <v/>
      </c>
      <c r="AK37" s="70" t="str">
        <f t="shared" si="5"/>
        <v/>
      </c>
    </row>
    <row r="38" spans="1:37" s="23" customFormat="1" ht="17.25" customHeight="1">
      <c r="A38" s="69">
        <v>34</v>
      </c>
      <c r="B38" s="114" t="str">
        <f>IF(DS!B38&lt;&gt;"",DS!B38,"")</f>
        <v/>
      </c>
      <c r="C38" s="36" t="str">
        <f>IF(DS!C38&lt;&gt;"",DS!C38,"")</f>
        <v/>
      </c>
      <c r="D38" s="99"/>
      <c r="E38" s="38"/>
      <c r="F38" s="38"/>
      <c r="G38" s="38"/>
      <c r="H38" s="38"/>
      <c r="I38" s="39"/>
      <c r="J38" s="40"/>
      <c r="K38" s="41"/>
      <c r="L38" s="41"/>
      <c r="M38" s="42"/>
      <c r="N38" s="42"/>
      <c r="O38" s="43"/>
      <c r="P38" s="44"/>
      <c r="Q38" s="45" t="str">
        <f t="shared" si="0"/>
        <v/>
      </c>
      <c r="R38" s="70" t="str">
        <f t="shared" si="1"/>
        <v/>
      </c>
      <c r="S38" s="69">
        <v>34</v>
      </c>
      <c r="T38" s="114" t="str">
        <f t="shared" si="2"/>
        <v/>
      </c>
      <c r="U38" s="36" t="str">
        <f t="shared" si="2"/>
        <v/>
      </c>
      <c r="V38" s="37"/>
      <c r="W38" s="38"/>
      <c r="X38" s="38"/>
      <c r="Y38" s="38"/>
      <c r="Z38" s="38"/>
      <c r="AA38" s="39"/>
      <c r="AB38" s="40"/>
      <c r="AC38" s="41"/>
      <c r="AD38" s="41"/>
      <c r="AE38" s="42"/>
      <c r="AF38" s="42"/>
      <c r="AG38" s="43"/>
      <c r="AH38" s="44"/>
      <c r="AI38" s="45" t="str">
        <f t="shared" si="3"/>
        <v/>
      </c>
      <c r="AJ38" s="91" t="str">
        <f t="shared" si="4"/>
        <v/>
      </c>
      <c r="AK38" s="70" t="str">
        <f t="shared" si="5"/>
        <v/>
      </c>
    </row>
    <row r="39" spans="1:37" s="23" customFormat="1" ht="17.25" customHeight="1">
      <c r="A39" s="75">
        <v>35</v>
      </c>
      <c r="B39" s="115" t="str">
        <f>IF(DS!B39&lt;&gt;"",DS!B39,"")</f>
        <v/>
      </c>
      <c r="C39" s="76" t="str">
        <f>IF(DS!C39&lt;&gt;"",DS!C39,"")</f>
        <v/>
      </c>
      <c r="D39" s="100"/>
      <c r="E39" s="78"/>
      <c r="F39" s="78"/>
      <c r="G39" s="78"/>
      <c r="H39" s="78"/>
      <c r="I39" s="79"/>
      <c r="J39" s="80"/>
      <c r="K39" s="81"/>
      <c r="L39" s="81"/>
      <c r="M39" s="82"/>
      <c r="N39" s="82"/>
      <c r="O39" s="83"/>
      <c r="P39" s="84"/>
      <c r="Q39" s="85" t="str">
        <f t="shared" si="0"/>
        <v/>
      </c>
      <c r="R39" s="86" t="str">
        <f t="shared" si="1"/>
        <v/>
      </c>
      <c r="S39" s="75">
        <v>35</v>
      </c>
      <c r="T39" s="115" t="str">
        <f t="shared" si="2"/>
        <v/>
      </c>
      <c r="U39" s="76" t="str">
        <f t="shared" si="2"/>
        <v/>
      </c>
      <c r="V39" s="77"/>
      <c r="W39" s="78"/>
      <c r="X39" s="78"/>
      <c r="Y39" s="78"/>
      <c r="Z39" s="78"/>
      <c r="AA39" s="79"/>
      <c r="AB39" s="80"/>
      <c r="AC39" s="81"/>
      <c r="AD39" s="81"/>
      <c r="AE39" s="82"/>
      <c r="AF39" s="82"/>
      <c r="AG39" s="83"/>
      <c r="AH39" s="84"/>
      <c r="AI39" s="85" t="str">
        <f t="shared" si="3"/>
        <v/>
      </c>
      <c r="AJ39" s="92" t="str">
        <f t="shared" si="4"/>
        <v/>
      </c>
      <c r="AK39" s="86" t="str">
        <f t="shared" si="5"/>
        <v/>
      </c>
    </row>
    <row r="40" spans="1:37" s="23" customFormat="1" ht="17.25" customHeight="1">
      <c r="A40" s="73">
        <v>36</v>
      </c>
      <c r="B40" s="116" t="str">
        <f>IF(DS!B40&lt;&gt;"",DS!B40,"")</f>
        <v/>
      </c>
      <c r="C40" s="26" t="str">
        <f>IF(DS!C40&lt;&gt;"",DS!C40,"")</f>
        <v/>
      </c>
      <c r="D40" s="101"/>
      <c r="E40" s="57"/>
      <c r="F40" s="57"/>
      <c r="G40" s="57"/>
      <c r="H40" s="57"/>
      <c r="I40" s="58"/>
      <c r="J40" s="59"/>
      <c r="K40" s="60"/>
      <c r="L40" s="60"/>
      <c r="M40" s="61"/>
      <c r="N40" s="61"/>
      <c r="O40" s="62"/>
      <c r="P40" s="63"/>
      <c r="Q40" s="64" t="str">
        <f t="shared" si="0"/>
        <v/>
      </c>
      <c r="R40" s="74" t="str">
        <f t="shared" si="1"/>
        <v/>
      </c>
      <c r="S40" s="73">
        <v>36</v>
      </c>
      <c r="T40" s="116" t="str">
        <f t="shared" si="2"/>
        <v/>
      </c>
      <c r="U40" s="26" t="str">
        <f t="shared" si="2"/>
        <v/>
      </c>
      <c r="V40" s="56"/>
      <c r="W40" s="57"/>
      <c r="X40" s="57"/>
      <c r="Y40" s="57"/>
      <c r="Z40" s="57"/>
      <c r="AA40" s="58"/>
      <c r="AB40" s="59"/>
      <c r="AC40" s="60"/>
      <c r="AD40" s="60"/>
      <c r="AE40" s="61"/>
      <c r="AF40" s="61"/>
      <c r="AG40" s="62"/>
      <c r="AH40" s="63"/>
      <c r="AI40" s="64" t="str">
        <f t="shared" si="3"/>
        <v/>
      </c>
      <c r="AJ40" s="93" t="str">
        <f t="shared" si="4"/>
        <v/>
      </c>
      <c r="AK40" s="74" t="str">
        <f t="shared" si="5"/>
        <v/>
      </c>
    </row>
    <row r="41" spans="1:37" s="23" customFormat="1" ht="17.25" customHeight="1">
      <c r="A41" s="69">
        <v>37</v>
      </c>
      <c r="B41" s="114" t="str">
        <f>IF(DS!B41&lt;&gt;"",DS!B41,"")</f>
        <v/>
      </c>
      <c r="C41" s="36" t="str">
        <f>IF(DS!C41&lt;&gt;"",DS!C41,"")</f>
        <v/>
      </c>
      <c r="D41" s="99"/>
      <c r="E41" s="38"/>
      <c r="F41" s="38"/>
      <c r="G41" s="38"/>
      <c r="H41" s="38"/>
      <c r="I41" s="39"/>
      <c r="J41" s="40"/>
      <c r="K41" s="41"/>
      <c r="L41" s="41"/>
      <c r="M41" s="42"/>
      <c r="N41" s="42"/>
      <c r="O41" s="43"/>
      <c r="P41" s="44"/>
      <c r="Q41" s="45" t="str">
        <f t="shared" si="0"/>
        <v/>
      </c>
      <c r="R41" s="70" t="str">
        <f t="shared" si="1"/>
        <v/>
      </c>
      <c r="S41" s="69">
        <v>37</v>
      </c>
      <c r="T41" s="114" t="str">
        <f t="shared" si="2"/>
        <v/>
      </c>
      <c r="U41" s="36" t="str">
        <f t="shared" si="2"/>
        <v/>
      </c>
      <c r="V41" s="37"/>
      <c r="W41" s="38"/>
      <c r="X41" s="38"/>
      <c r="Y41" s="38"/>
      <c r="Z41" s="38"/>
      <c r="AA41" s="39"/>
      <c r="AB41" s="40"/>
      <c r="AC41" s="41"/>
      <c r="AD41" s="41"/>
      <c r="AE41" s="42"/>
      <c r="AF41" s="42"/>
      <c r="AG41" s="43"/>
      <c r="AH41" s="44"/>
      <c r="AI41" s="45" t="str">
        <f t="shared" si="3"/>
        <v/>
      </c>
      <c r="AJ41" s="91" t="str">
        <f t="shared" si="4"/>
        <v/>
      </c>
      <c r="AK41" s="70" t="str">
        <f t="shared" si="5"/>
        <v/>
      </c>
    </row>
    <row r="42" spans="1:37" s="23" customFormat="1" ht="17.25" customHeight="1">
      <c r="A42" s="69">
        <v>38</v>
      </c>
      <c r="B42" s="114" t="str">
        <f>IF(DS!B42&lt;&gt;"",DS!B42,"")</f>
        <v/>
      </c>
      <c r="C42" s="36" t="str">
        <f>IF(DS!C42&lt;&gt;"",DS!C42,"")</f>
        <v/>
      </c>
      <c r="D42" s="99"/>
      <c r="E42" s="38"/>
      <c r="F42" s="38"/>
      <c r="G42" s="38"/>
      <c r="H42" s="38"/>
      <c r="I42" s="39"/>
      <c r="J42" s="40"/>
      <c r="K42" s="41"/>
      <c r="L42" s="41"/>
      <c r="M42" s="42"/>
      <c r="N42" s="42"/>
      <c r="O42" s="43"/>
      <c r="P42" s="44"/>
      <c r="Q42" s="45" t="str">
        <f t="shared" si="0"/>
        <v/>
      </c>
      <c r="R42" s="70" t="str">
        <f t="shared" si="1"/>
        <v/>
      </c>
      <c r="S42" s="69">
        <v>38</v>
      </c>
      <c r="T42" s="114" t="str">
        <f t="shared" si="2"/>
        <v/>
      </c>
      <c r="U42" s="36" t="str">
        <f t="shared" si="2"/>
        <v/>
      </c>
      <c r="V42" s="37"/>
      <c r="W42" s="38"/>
      <c r="X42" s="38"/>
      <c r="Y42" s="38"/>
      <c r="Z42" s="38"/>
      <c r="AA42" s="39"/>
      <c r="AB42" s="40"/>
      <c r="AC42" s="41"/>
      <c r="AD42" s="41"/>
      <c r="AE42" s="42"/>
      <c r="AF42" s="42"/>
      <c r="AG42" s="43"/>
      <c r="AH42" s="44"/>
      <c r="AI42" s="45" t="str">
        <f t="shared" si="3"/>
        <v/>
      </c>
      <c r="AJ42" s="91" t="str">
        <f t="shared" si="4"/>
        <v/>
      </c>
      <c r="AK42" s="70" t="str">
        <f t="shared" si="5"/>
        <v/>
      </c>
    </row>
    <row r="43" spans="1:37" s="23" customFormat="1" ht="17.25" customHeight="1">
      <c r="A43" s="69">
        <v>39</v>
      </c>
      <c r="B43" s="114" t="str">
        <f>IF(DS!B43&lt;&gt;"",DS!B43,"")</f>
        <v/>
      </c>
      <c r="C43" s="36" t="str">
        <f>IF(DS!C43&lt;&gt;"",DS!C43,"")</f>
        <v/>
      </c>
      <c r="D43" s="99"/>
      <c r="E43" s="38"/>
      <c r="F43" s="38"/>
      <c r="G43" s="38"/>
      <c r="H43" s="38"/>
      <c r="I43" s="39"/>
      <c r="J43" s="40"/>
      <c r="K43" s="41"/>
      <c r="L43" s="41"/>
      <c r="M43" s="42"/>
      <c r="N43" s="42"/>
      <c r="O43" s="43"/>
      <c r="P43" s="44"/>
      <c r="Q43" s="45" t="str">
        <f t="shared" si="0"/>
        <v/>
      </c>
      <c r="R43" s="70" t="str">
        <f t="shared" si="1"/>
        <v/>
      </c>
      <c r="S43" s="69">
        <v>39</v>
      </c>
      <c r="T43" s="114" t="str">
        <f t="shared" si="2"/>
        <v/>
      </c>
      <c r="U43" s="36" t="str">
        <f t="shared" si="2"/>
        <v/>
      </c>
      <c r="V43" s="37"/>
      <c r="W43" s="38"/>
      <c r="X43" s="38"/>
      <c r="Y43" s="38"/>
      <c r="Z43" s="38"/>
      <c r="AA43" s="39"/>
      <c r="AB43" s="40"/>
      <c r="AC43" s="41"/>
      <c r="AD43" s="41"/>
      <c r="AE43" s="42"/>
      <c r="AF43" s="42"/>
      <c r="AG43" s="43"/>
      <c r="AH43" s="44"/>
      <c r="AI43" s="45" t="str">
        <f t="shared" si="3"/>
        <v/>
      </c>
      <c r="AJ43" s="91" t="str">
        <f t="shared" si="4"/>
        <v/>
      </c>
      <c r="AK43" s="70" t="str">
        <f t="shared" si="5"/>
        <v/>
      </c>
    </row>
    <row r="44" spans="1:37" s="23" customFormat="1" ht="17.25" customHeight="1" thickBot="1">
      <c r="A44" s="71">
        <v>40</v>
      </c>
      <c r="B44" s="117" t="str">
        <f>IF(DS!B44&lt;&gt;"",DS!B44,"")</f>
        <v/>
      </c>
      <c r="C44" s="46" t="str">
        <f>IF(DS!C44&lt;&gt;"",DS!C44,"")</f>
        <v/>
      </c>
      <c r="D44" s="102"/>
      <c r="E44" s="48"/>
      <c r="F44" s="48"/>
      <c r="G44" s="48"/>
      <c r="H44" s="48"/>
      <c r="I44" s="49"/>
      <c r="J44" s="50"/>
      <c r="K44" s="51"/>
      <c r="L44" s="51"/>
      <c r="M44" s="52"/>
      <c r="N44" s="52"/>
      <c r="O44" s="53"/>
      <c r="P44" s="54"/>
      <c r="Q44" s="55" t="str">
        <f t="shared" si="0"/>
        <v/>
      </c>
      <c r="R44" s="72" t="str">
        <f t="shared" si="1"/>
        <v/>
      </c>
      <c r="S44" s="71">
        <v>40</v>
      </c>
      <c r="T44" s="117" t="str">
        <f t="shared" si="2"/>
        <v/>
      </c>
      <c r="U44" s="46" t="str">
        <f t="shared" si="2"/>
        <v/>
      </c>
      <c r="V44" s="47"/>
      <c r="W44" s="48"/>
      <c r="X44" s="48"/>
      <c r="Y44" s="48"/>
      <c r="Z44" s="48"/>
      <c r="AA44" s="49"/>
      <c r="AB44" s="50"/>
      <c r="AC44" s="51"/>
      <c r="AD44" s="51"/>
      <c r="AE44" s="52"/>
      <c r="AF44" s="52"/>
      <c r="AG44" s="53"/>
      <c r="AH44" s="54"/>
      <c r="AI44" s="55" t="str">
        <f t="shared" si="3"/>
        <v/>
      </c>
      <c r="AJ44" s="94" t="str">
        <f t="shared" si="4"/>
        <v/>
      </c>
      <c r="AK44" s="72" t="str">
        <f t="shared" si="5"/>
        <v/>
      </c>
    </row>
    <row r="45" spans="1:37" s="23" customFormat="1" ht="18.75" customHeight="1">
      <c r="A45" s="302" t="str">
        <f>IF(COUNTBLANK($D$45:$P$45)&lt;13,"CHÚ Ý: THIẾU CỘT ĐIỂM TẠI X","")</f>
        <v>CHÚ Ý: THIẾU CỘT ĐIỂM TẠI X</v>
      </c>
      <c r="B45" s="302"/>
      <c r="C45" s="302"/>
      <c r="D45" s="66"/>
      <c r="E45" s="66" t="str">
        <f t="shared" ref="E45:P45" si="6">IF(COUNT(E5:E44)=0,"",IF(COUNTBLANK(E5:E44)&gt;COUNTBLANK($Q$5:$Q$44),"X",""))</f>
        <v>X</v>
      </c>
      <c r="F45" s="66" t="str">
        <f t="shared" si="6"/>
        <v>X</v>
      </c>
      <c r="G45" s="66" t="str">
        <f t="shared" si="6"/>
        <v/>
      </c>
      <c r="H45" s="66" t="str">
        <f t="shared" si="6"/>
        <v/>
      </c>
      <c r="I45" s="66" t="str">
        <f t="shared" si="6"/>
        <v/>
      </c>
      <c r="J45" s="66" t="str">
        <f t="shared" si="6"/>
        <v/>
      </c>
      <c r="K45" s="66" t="str">
        <f t="shared" si="6"/>
        <v/>
      </c>
      <c r="L45" s="66" t="str">
        <f t="shared" si="6"/>
        <v/>
      </c>
      <c r="M45" s="66" t="str">
        <f t="shared" si="6"/>
        <v/>
      </c>
      <c r="N45" s="66" t="str">
        <f t="shared" si="6"/>
        <v/>
      </c>
      <c r="O45" s="66" t="str">
        <f t="shared" si="6"/>
        <v>X</v>
      </c>
      <c r="P45" s="66" t="str">
        <f t="shared" si="6"/>
        <v/>
      </c>
      <c r="Q45" s="66"/>
      <c r="R45" s="66"/>
      <c r="S45" s="291" t="str">
        <f>IF(COUNTBLANK(V45:AH45)&lt;13,"THIẾU ĐIỂM TẠI CỘT X","")</f>
        <v/>
      </c>
      <c r="T45" s="291"/>
      <c r="U45" s="291"/>
      <c r="V45" s="66"/>
      <c r="W45" s="66" t="str">
        <f t="shared" ref="W45:AH45" si="7">IF(COUNT(W5:W44)=0,"",IF(COUNTBLANK(W5:W44)&gt;COUNTBLANK($AI$5:$AI$44),"X",""))</f>
        <v/>
      </c>
      <c r="X45" s="66" t="str">
        <f t="shared" si="7"/>
        <v/>
      </c>
      <c r="Y45" s="66" t="str">
        <f t="shared" si="7"/>
        <v/>
      </c>
      <c r="Z45" s="66" t="str">
        <f t="shared" si="7"/>
        <v/>
      </c>
      <c r="AA45" s="66" t="str">
        <f t="shared" si="7"/>
        <v/>
      </c>
      <c r="AB45" s="66" t="str">
        <f t="shared" si="7"/>
        <v/>
      </c>
      <c r="AC45" s="66" t="str">
        <f t="shared" si="7"/>
        <v/>
      </c>
      <c r="AD45" s="66" t="str">
        <f t="shared" si="7"/>
        <v/>
      </c>
      <c r="AE45" s="66" t="str">
        <f t="shared" si="7"/>
        <v/>
      </c>
      <c r="AF45" s="66" t="str">
        <f t="shared" si="7"/>
        <v/>
      </c>
      <c r="AG45" s="66" t="str">
        <f t="shared" si="7"/>
        <v/>
      </c>
      <c r="AH45" s="66" t="str">
        <f t="shared" si="7"/>
        <v/>
      </c>
      <c r="AI45" s="66"/>
      <c r="AJ45" s="66"/>
      <c r="AK45" s="97"/>
    </row>
    <row r="46" spans="1:37" s="23" customFormat="1" ht="18" customHeight="1">
      <c r="A46" s="24"/>
      <c r="B46" s="88" t="str">
        <f>"Tổng số được tổng kết:   "&amp;40-COUNTBLANK($P$5:$P$44)</f>
        <v>Tổng số được tổng kết:   13</v>
      </c>
      <c r="C46" s="87"/>
      <c r="D46" s="303" t="str">
        <f>IF(40-COUNTBLANK($P$5:$P$44)=0,"Giỏi: 0 (0%)","Giỏi: "&amp;COUNTIF(R$5:R$44,"Giỏi")&amp;" ("&amp;ROUND(COUNTIF(R$5:R$44,"Giỏi")*100/(40-COUNTBLANK($P$5:$P$44)),1)&amp;"%)")</f>
        <v>Giỏi: 9 (69.2%)</v>
      </c>
      <c r="E46" s="303"/>
      <c r="F46" s="303"/>
      <c r="G46" s="303"/>
      <c r="H46" s="303"/>
      <c r="I46" s="303"/>
      <c r="J46" s="305" t="str">
        <f>IF(40-COUNTBLANK($P$5:$P$44)=0,"Khá: 0 (0%)","Khá: "&amp;COUNTIF(R$5:R$44,"Khá")&amp;" ("&amp;ROUND(COUNTIF(R$5:R$44,"Khá")*100/(40-COUNTBLANK($P$5:$P$44)),1)&amp;"%)")</f>
        <v>Khá: 3 (23.1%)</v>
      </c>
      <c r="K46" s="305"/>
      <c r="L46" s="305"/>
      <c r="M46" s="305"/>
      <c r="N46" s="305"/>
      <c r="O46" s="305"/>
      <c r="P46" s="303" t="str">
        <f>IF(40-COUNTBLANK($P$5:$P$44)=0,"TB: 0 (0%)","TB: "&amp;COUNTIF(R$5:R$44,"TB")&amp;" ("&amp;ROUND(COUNTIF(R$5:R$44,"TB")*100/(40-COUNTBLANK($P$5:$P$44)),1)&amp;"%)")</f>
        <v>TB: 1 (7.7%)</v>
      </c>
      <c r="Q46" s="303"/>
      <c r="R46" s="303"/>
      <c r="S46" s="88" t="str">
        <f>"  Tổng số được tổng kết:  "&amp;40-COUNTBLANK($P$5:$P$44)</f>
        <v xml:space="preserve">  Tổng số được tổng kết:  13</v>
      </c>
      <c r="U46" s="87"/>
      <c r="V46" s="303" t="str">
        <f>IF(40-COUNTBLANK($P$5:$P$44)=0,"Giỏi: 0 (0%)","Giỏi: "&amp;COUNTIF(AK$5:AK$44,"Giỏi")&amp;" ("&amp;ROUND(COUNTIF(AK$5:AK$44,"Giỏi")*100/(40-COUNTBLANK($P$5:$P$44)),1)&amp;"%)")</f>
        <v>Giỏi: 6 (46.2%)</v>
      </c>
      <c r="W46" s="303"/>
      <c r="X46" s="303"/>
      <c r="Y46" s="303"/>
      <c r="Z46" s="303"/>
      <c r="AA46" s="303"/>
      <c r="AB46" s="305" t="str">
        <f>IF(40-COUNTBLANK($P$5:$P$44)=0,"Khá: 0 (0%)","Khá: "&amp;COUNTIF(AK$5:AK$44,"Khá")&amp;" ("&amp;ROUND(COUNTIF(AK$5:AK$44,"Khá")*100/(40-COUNTBLANK($P$5:$P$44)),1)&amp;"%)")</f>
        <v>Khá: 6 (46.2%)</v>
      </c>
      <c r="AC46" s="305"/>
      <c r="AD46" s="305"/>
      <c r="AE46" s="305"/>
      <c r="AF46" s="305"/>
      <c r="AG46" s="305"/>
      <c r="AH46" s="303" t="str">
        <f>IF(40-COUNTBLANK($P$5:$P$44)=0,"TB: 0 (0%)","TB: "&amp;COUNTIF(AK$5:AK$44,"TB")&amp;" ("&amp;ROUND(COUNTIF(AK$5:AK$44,"TB")*100/(40-COUNTBLANK($P$5:$P$44)),1)&amp;"%)")</f>
        <v>TB: 0 (0%)</v>
      </c>
      <c r="AI46" s="303"/>
      <c r="AJ46" s="303"/>
      <c r="AK46" s="303"/>
    </row>
    <row r="47" spans="1:37" s="23" customFormat="1" ht="18" customHeight="1">
      <c r="A47" s="24"/>
      <c r="B47" s="65"/>
      <c r="C47" s="65"/>
      <c r="D47" s="304" t="str">
        <f>IF(40-COUNTBLANK($P$5:$P$44)=0,"Yếu: 0 (0%)","Yếu: "&amp;COUNTIF(R$5:R$44,"Yếu")&amp;" ("&amp;ROUND(COUNTIF(R$5:R$44,"Yếu")*100/(40-COUNTBLANK($P$5:$P$44)),1)&amp;"%)")</f>
        <v>Yếu: 0 (0%)</v>
      </c>
      <c r="E47" s="304"/>
      <c r="F47" s="304"/>
      <c r="G47" s="304"/>
      <c r="H47" s="304"/>
      <c r="I47" s="304"/>
      <c r="J47" s="304" t="str">
        <f>IF(40-COUNTBLANK($P$5:$P$44)=0,"Kém: 0 (0%)","Kém: "&amp;COUNTIF(R$5:R$44,"Kém")&amp;" ("&amp;ROUND(COUNTIF(R$5:R$44,"Kém")*100/(40-COUNTBLANK($P$5:$P$44)),1)&amp;"%)")</f>
        <v>Kém: 0 (0%)</v>
      </c>
      <c r="K47" s="304"/>
      <c r="L47" s="304"/>
      <c r="M47" s="304"/>
      <c r="N47" s="304"/>
      <c r="O47" s="304"/>
      <c r="Q47" s="25"/>
      <c r="S47" s="24"/>
      <c r="T47" s="65"/>
      <c r="U47" s="65"/>
      <c r="V47" s="304" t="str">
        <f>IF(40-COUNTBLANK($P$5:$P$44)=0,"Yếu: 0 (0%)","Yếu: "&amp;COUNTIF(AK$5:AK$44,"Yếu")&amp;" ("&amp;ROUND(COUNTIF(AK$5:AK$44,"Yếu")*100/(40-COUNTBLANK($P$5:$P$44)),1)&amp;"%)")</f>
        <v>Yếu: 0 (0%)</v>
      </c>
      <c r="W47" s="304"/>
      <c r="X47" s="304"/>
      <c r="Y47" s="304"/>
      <c r="Z47" s="304"/>
      <c r="AA47" s="304"/>
      <c r="AB47" s="304" t="str">
        <f>IF(40-COUNTBLANK($P$5:$P$44)=0,"Kém: 0 (0%)","Kém: "&amp;COUNTIF(AK$5:AK$44,"Kém")&amp;" ("&amp;ROUND(COUNTIF(AK$5:AK$44,"Kém")*100/(40-COUNTBLANK($P$5:$P$44)),1)&amp;"%)")</f>
        <v>Kém: 0 (0%)</v>
      </c>
      <c r="AC47" s="304"/>
      <c r="AD47" s="304"/>
      <c r="AE47" s="304"/>
      <c r="AF47" s="304"/>
      <c r="AG47" s="304"/>
      <c r="AI47" s="25"/>
      <c r="AJ47" s="25"/>
    </row>
    <row r="48" spans="1:37"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row r="64"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sheetData>
  <sheetProtection password="E877" sheet="1" objects="1" scenarios="1"/>
  <customSheetViews>
    <customSheetView guid="{E68D9D97-1862-4956-AC88-DC3F0C392D77}" showRuler="0">
      <pane xSplit="2" topLeftCell="C1" activePane="topRight" state="frozen"/>
      <selection pane="topRight" activeCell="C1" sqref="C1:C65536"/>
      <pageMargins left="0.75" right="0.75" top="1" bottom="1" header="0.5" footer="0.5"/>
      <headerFooter alignWithMargins="0"/>
    </customSheetView>
  </customSheetViews>
  <mergeCells count="25">
    <mergeCell ref="A1:C1"/>
    <mergeCell ref="Q1:R1"/>
    <mergeCell ref="S1:U1"/>
    <mergeCell ref="A2:D2"/>
    <mergeCell ref="S2:V2"/>
    <mergeCell ref="A3:R3"/>
    <mergeCell ref="S3:AK3"/>
    <mergeCell ref="B4:C4"/>
    <mergeCell ref="D4:I4"/>
    <mergeCell ref="J4:O4"/>
    <mergeCell ref="T4:U4"/>
    <mergeCell ref="V4:AA4"/>
    <mergeCell ref="AB4:AG4"/>
    <mergeCell ref="A45:C45"/>
    <mergeCell ref="S45:U45"/>
    <mergeCell ref="D46:I46"/>
    <mergeCell ref="J46:O46"/>
    <mergeCell ref="P46:R46"/>
    <mergeCell ref="V46:AA46"/>
    <mergeCell ref="AB46:AG46"/>
    <mergeCell ref="AH46:AK46"/>
    <mergeCell ref="D47:I47"/>
    <mergeCell ref="J47:O47"/>
    <mergeCell ref="V47:AA47"/>
    <mergeCell ref="AB47:AG47"/>
  </mergeCells>
  <phoneticPr fontId="10" type="noConversion"/>
  <conditionalFormatting sqref="D5 V5">
    <cfRule type="cellIs" priority="1" stopIfTrue="1" operator="between">
      <formula>0</formula>
      <formula>10</formula>
    </cfRule>
  </conditionalFormatting>
  <conditionalFormatting sqref="D45 V45">
    <cfRule type="cellIs" dxfId="50" priority="2" stopIfTrue="1" operator="notEqual">
      <formula>""""""</formula>
    </cfRule>
  </conditionalFormatting>
  <conditionalFormatting sqref="A45:C45">
    <cfRule type="cellIs" dxfId="49" priority="3" stopIfTrue="1" operator="equal">
      <formula>"CHÚ Ý: THIẾU CỘT ĐIỂM TẠI X"</formula>
    </cfRule>
  </conditionalFormatting>
  <conditionalFormatting sqref="S45:U45">
    <cfRule type="cellIs" dxfId="48" priority="4" stopIfTrue="1" operator="equal">
      <formula>"THIẾU ĐIỂM TẠI CỘT X"</formula>
    </cfRule>
  </conditionalFormatting>
  <dataValidations count="2">
    <dataValidation type="decimal" allowBlank="1" showErrorMessage="1" errorTitle="CHÚ Ý:" error="      Điểm không âm và không quá 10! _x000a_Click Retry để nhập lại, Cancel để bỏ qua." sqref="D5:P44">
      <formula1>0</formula1>
      <formula2>10</formula2>
    </dataValidation>
    <dataValidation type="decimal" allowBlank="1" showErrorMessage="1" errorTitle="CHÚ Ý:" error="       Điểm không âm và không quá 10! _x000a_Click Retry để nhập lại, Cancel để bỏ qua." promptTitle="CHÚ Ý" prompt="NHẬP ĐIỂM VÀO NHỮNG Ô NÀY" sqref="V5:AH44">
      <formula1>0</formula1>
      <formula2>10</formula2>
    </dataValidation>
  </dataValidations>
  <hyperlinks>
    <hyperlink ref="A4" location="BÌA!A1" display="STT"/>
    <hyperlink ref="S4" location="BÌA!A1" display="STT"/>
  </hyperlinks>
  <pageMargins left="0.51181102362204722" right="0" top="3.937007874015748E-2" bottom="3.937007874015748E-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20</vt:i4>
      </vt:variant>
    </vt:vector>
  </HeadingPairs>
  <TitlesOfParts>
    <vt:vector size="20" baseType="lpstr">
      <vt:lpstr>BÌA</vt:lpstr>
      <vt:lpstr>HD</vt:lpstr>
      <vt:lpstr>DS</vt:lpstr>
      <vt:lpstr>M_L</vt:lpstr>
      <vt:lpstr>M1</vt:lpstr>
      <vt:lpstr>M2</vt:lpstr>
      <vt:lpstr>M3</vt:lpstr>
      <vt:lpstr>M4</vt:lpstr>
      <vt:lpstr>M5</vt:lpstr>
      <vt:lpstr>M6</vt:lpstr>
      <vt:lpstr>M7</vt:lpstr>
      <vt:lpstr>M8</vt:lpstr>
      <vt:lpstr>M9</vt:lpstr>
      <vt:lpstr>M10</vt:lpstr>
      <vt:lpstr>M11</vt:lpstr>
      <vt:lpstr>M12</vt:lpstr>
      <vt:lpstr>M13</vt:lpstr>
      <vt:lpstr>TH1</vt:lpstr>
      <vt:lpstr>TH2</vt:lpstr>
      <vt:lpstr>THCN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VnTeach.Com</dc:creator>
  <cp:keywords>VnTeach.Com</cp:keywords>
  <cp:lastPrinted>2019-09-11T01:21:00Z</cp:lastPrinted>
  <dcterms:created xsi:type="dcterms:W3CDTF">2011-04-26T03:24:43Z</dcterms:created>
  <dcterms:modified xsi:type="dcterms:W3CDTF">2022-05-10T15:45:02Z</dcterms:modified>
</cp:coreProperties>
</file>